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25" windowWidth="18855" windowHeight="13485"/>
  </bookViews>
  <sheets>
    <sheet name="LOCAÇÃO CADEIRAS" sheetId="1" r:id="rId1"/>
    <sheet name="BDI" sheetId="2" r:id="rId2"/>
  </sheets>
  <calcPr calcId="144525"/>
  <extLst>
    <ext uri="GoogleSheetsCustomDataVersion2">
      <go:sheetsCustomData xmlns:go="http://customooxmlschemas.google.com/" r:id="rId6" roundtripDataChecksum="iLc2v6j9FrYKxEzbXjK0qCcLMsPo/QfF2T8kJ7C6K7s="/>
    </ext>
  </extLst>
</workbook>
</file>

<file path=xl/calcChain.xml><?xml version="1.0" encoding="utf-8"?>
<calcChain xmlns="http://schemas.openxmlformats.org/spreadsheetml/2006/main">
  <c r="C9" i="2" l="1"/>
  <c r="C14" i="2" s="1"/>
  <c r="C28" i="1" s="1"/>
  <c r="F7" i="2"/>
  <c r="E7" i="2"/>
  <c r="D7" i="2"/>
  <c r="E20" i="1"/>
  <c r="F20" i="1" s="1"/>
  <c r="F21" i="1" s="1"/>
  <c r="E9" i="1" s="1"/>
  <c r="E16" i="1"/>
  <c r="F16" i="1" s="1"/>
  <c r="F17" i="1" s="1"/>
  <c r="A10" i="1"/>
  <c r="A9" i="1"/>
  <c r="A8" i="1"/>
  <c r="F24" i="1" l="1"/>
  <c r="E8" i="1"/>
  <c r="D28" i="1" l="1"/>
  <c r="E28" i="1" s="1"/>
  <c r="F28" i="1" s="1"/>
  <c r="F29" i="1" s="1"/>
  <c r="E10" i="1" s="1"/>
  <c r="E11" i="1"/>
  <c r="F11" i="1" l="1"/>
  <c r="F9" i="1"/>
  <c r="F8" i="1"/>
  <c r="F10" i="1"/>
  <c r="F31" i="1"/>
  <c r="F33" i="1" s="1"/>
  <c r="F32" i="1" s="1"/>
  <c r="F34" i="1" s="1"/>
</calcChain>
</file>

<file path=xl/comments1.xml><?xml version="1.0" encoding="utf-8"?>
<comments xmlns="http://schemas.openxmlformats.org/spreadsheetml/2006/main">
  <authors>
    <author/>
  </authors>
  <commentList>
    <comment ref="C6" authorId="0">
      <text>
        <r>
          <rPr>
            <sz val="11"/>
            <color theme="1"/>
            <rFont val="Arial"/>
            <scheme val="minor"/>
          </rPr>
          <t>======
ID#AAAAM6gfWB4
Clauber Bridi    (2021-06-25 13:00:57)
Informar o % de Administração Central estimado</t>
        </r>
      </text>
    </comment>
    <comment ref="C7" authorId="0">
      <text>
        <r>
          <rPr>
            <sz val="11"/>
            <color theme="1"/>
            <rFont val="Arial"/>
            <scheme val="minor"/>
          </rPr>
          <t>======
ID#AAAAM6gfWB8
Clauber Bridi    (2021-06-25 13:00:57)
Informar o % de Seguros, Riscos e Garantia estimado</t>
        </r>
      </text>
    </comment>
    <comment ref="C10" authorId="0">
      <text>
        <r>
          <rPr>
            <sz val="11"/>
            <color theme="1"/>
            <rFont val="Arial"/>
            <scheme val="minor"/>
          </rPr>
          <t>======
ID#AAAAM6gfWBs
Clauber Bridi    (2021-06-25 13:00:57)
Informar o percentual de ISS, de acordo com a legislação tributária do município onde serão prestados os serviços. De 2% até o limite de 5%.</t>
        </r>
      </text>
    </comment>
    <comment ref="E10" authorId="0">
      <text>
        <r>
          <rPr>
            <sz val="11"/>
            <color theme="1"/>
            <rFont val="Arial"/>
            <scheme val="minor"/>
          </rPr>
          <t>======
ID#AAAAM6gfWB0
Clauber Bridi    (2021-06-25 13:00:57)
Informar a média de dias úteis entre data de pagamento prevista no contrato e a data final do período de adimplemento da parcela</t>
        </r>
      </text>
    </comment>
    <comment ref="C11" authorId="0">
      <text>
        <r>
          <rPr>
            <sz val="11"/>
            <color theme="1"/>
            <rFont val="Arial"/>
            <scheme val="minor"/>
          </rPr>
          <t>======
ID#AAAAM6gfWCE
Clauber Bridi    (2021-06-25 13:00:57)
Informar o valor estimado de PIS/COFINS. 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PO9qXb82iAXZCMJ7MyGjL3529Cw=="/>
    </ext>
  </extLst>
</comments>
</file>

<file path=xl/sharedStrings.xml><?xml version="1.0" encoding="utf-8"?>
<sst xmlns="http://schemas.openxmlformats.org/spreadsheetml/2006/main" count="56" uniqueCount="51">
  <si>
    <t>PREENCHER SOMENTE AS CÉLULAS EM AMARELO E NÃO MODIFICAR AS FÓRMULAS DA PLANILHA</t>
  </si>
  <si>
    <t>PLANILHA DE CUSTOS</t>
  </si>
  <si>
    <t xml:space="preserve"> LOCAÇÃO DE CADEIRAS PARA FEIRA DO LIVRO</t>
  </si>
  <si>
    <t>NOME DA EMPRESA</t>
  </si>
  <si>
    <t>ORÇAMENTO SINTÉTICO</t>
  </si>
  <si>
    <t>DESCRIÇÃO DO ITEM</t>
  </si>
  <si>
    <t>CUSTO (R$/MÊS)</t>
  </si>
  <si>
    <t>%</t>
  </si>
  <si>
    <t xml:space="preserve">PREÇO TOTAL ANO </t>
  </si>
  <si>
    <t>1- PESSOAL E ENCARGOS</t>
  </si>
  <si>
    <t>DESCRIÇÃO</t>
  </si>
  <si>
    <t>Salário</t>
  </si>
  <si>
    <t>Encargos (40%)</t>
  </si>
  <si>
    <t>TOTAL</t>
  </si>
  <si>
    <t>Custo de pessoal com encargos</t>
  </si>
  <si>
    <t>2- MATERIAIS</t>
  </si>
  <si>
    <t>Custo anual</t>
  </si>
  <si>
    <t>Custo mensal</t>
  </si>
  <si>
    <t>Materiais (combustível, depreciação)</t>
  </si>
  <si>
    <t>CUSTO TOTAL MENSAL COM DESPESAS OPERACIONAIS (R$/MÊS)</t>
  </si>
  <si>
    <t>3- BENEFÍCIOS E DESPESAS INDIRETAS (BDI)</t>
  </si>
  <si>
    <t>UNIDADE</t>
  </si>
  <si>
    <t>QUANTIDADE</t>
  </si>
  <si>
    <t>CUSTO UNITÁRIO</t>
  </si>
  <si>
    <t>SUBTOTAL</t>
  </si>
  <si>
    <t>Benefícios e despesas indiretas</t>
  </si>
  <si>
    <t>CUSTO MENSAL COM BDI</t>
  </si>
  <si>
    <t>CUSTO POR CADEIRA COM BDI (5 DIAS)</t>
  </si>
  <si>
    <t>CUSTO DIÁRIO COM BDI (20 DIAS)</t>
  </si>
  <si>
    <t>CUSTO TOTAL COM BDI (5 DIAS)</t>
  </si>
  <si>
    <t>2. Composição do BDI - Benefícios e Despesas Indiretas</t>
  </si>
  <si>
    <t>Referência estudo TCE</t>
  </si>
  <si>
    <t>1° Quartil</t>
  </si>
  <si>
    <t>Médio</t>
  </si>
  <si>
    <t>3° Quartil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</si>
  <si>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</si>
  <si>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</si>
  <si>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</si>
  <si>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</si>
  <si>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</si>
  <si>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</si>
  <si>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</si>
  <si>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</si>
  <si>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i</t>
  </si>
  <si>
    <t>Tributos - ISS</t>
  </si>
  <si>
    <t>T</t>
  </si>
  <si>
    <t>DU</t>
  </si>
  <si>
    <t>Tributos - PIS/COFINS</t>
  </si>
  <si>
    <t>Fórmula para o cálculo do BDI:</t>
  </si>
  <si>
    <t>{[(1+AC+SRG) x (1+L) x (1+DF)] / (1-T)} -1</t>
  </si>
  <si>
    <t>Resultado do cálculo do BDI: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</si>
</sst>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R$&quot;\ * #,##0.00_-;\-&quot;R$&quot;\ * #,##0.00_-;_-&quot;R$&quot;\ * &quot;-&quot;??_-;_-@"/>
    <numFmt numFmtId="165" formatCode="_([$R$ -416]* #,##0.00_);_([$R$ -416]* \(#,##0.00\);_([$R$ -416]* &quot;-&quot;??_);_(@_)"/>
    <numFmt numFmtId="166" formatCode="_-&quot;R$&quot;\ * #,##0.00000_-;\-&quot;R$&quot;\ * #,##0.00000_-;_-&quot;R$&quot;\ * &quot;-&quot;??.0000_-;_-@"/>
  </numFmts>
  <fonts count="12" x14ac:knownFonts="1">
    <font>
      <sz val="11"/>
      <color theme="1"/>
      <name val="Arial"/>
      <scheme val="minor"/>
    </font>
    <font>
      <b/>
      <sz val="9"/>
      <color rgb="FFFF0000"/>
      <name val="Arial"/>
    </font>
    <font>
      <sz val="11"/>
      <name val="Arial"/>
    </font>
    <font>
      <sz val="10"/>
      <color theme="1"/>
      <name val="Times New Roman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11"/>
      <color rgb="FF000000"/>
      <name val="Arial"/>
    </font>
    <font>
      <sz val="11"/>
      <color theme="1"/>
      <name val="Arial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7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5">
    <xf numFmtId="0" fontId="0" fillId="0" borderId="0" xfId="0" applyFont="1" applyAlignment="1"/>
    <xf numFmtId="0" fontId="3" fillId="2" borderId="3" xfId="0" applyFont="1" applyFill="1" applyBorder="1"/>
    <xf numFmtId="0" fontId="3" fillId="0" borderId="0" xfId="0" applyFont="1"/>
    <xf numFmtId="0" fontId="3" fillId="2" borderId="9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164" fontId="4" fillId="2" borderId="18" xfId="0" applyNumberFormat="1" applyFont="1" applyFill="1" applyBorder="1"/>
    <xf numFmtId="10" fontId="4" fillId="2" borderId="19" xfId="0" applyNumberFormat="1" applyFont="1" applyFill="1" applyBorder="1" applyAlignment="1">
      <alignment horizontal="center"/>
    </xf>
    <xf numFmtId="164" fontId="3" fillId="2" borderId="3" xfId="0" applyNumberFormat="1" applyFont="1" applyFill="1" applyBorder="1"/>
    <xf numFmtId="0" fontId="4" fillId="2" borderId="20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center"/>
    </xf>
    <xf numFmtId="9" fontId="4" fillId="2" borderId="22" xfId="0" applyNumberFormat="1" applyFont="1" applyFill="1" applyBorder="1" applyAlignment="1">
      <alignment horizontal="center"/>
    </xf>
    <xf numFmtId="164" fontId="4" fillId="2" borderId="23" xfId="0" applyNumberFormat="1" applyFont="1" applyFill="1" applyBorder="1"/>
    <xf numFmtId="0" fontId="4" fillId="2" borderId="24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center"/>
    </xf>
    <xf numFmtId="9" fontId="4" fillId="2" borderId="10" xfId="0" applyNumberFormat="1" applyFont="1" applyFill="1" applyBorder="1" applyAlignment="1">
      <alignment horizontal="center"/>
    </xf>
    <xf numFmtId="164" fontId="4" fillId="2" borderId="26" xfId="0" applyNumberFormat="1" applyFont="1" applyFill="1" applyBorder="1"/>
    <xf numFmtId="164" fontId="4" fillId="2" borderId="28" xfId="0" applyNumberFormat="1" applyFont="1" applyFill="1" applyBorder="1"/>
    <xf numFmtId="10" fontId="4" fillId="2" borderId="14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5" fillId="2" borderId="3" xfId="0" applyFont="1" applyFill="1" applyBorder="1" applyAlignment="1">
      <alignment horizontal="left"/>
    </xf>
    <xf numFmtId="0" fontId="4" fillId="2" borderId="28" xfId="0" applyFont="1" applyFill="1" applyBorder="1" applyAlignment="1">
      <alignment horizontal="center"/>
    </xf>
    <xf numFmtId="3" fontId="5" fillId="3" borderId="19" xfId="0" applyNumberFormat="1" applyFont="1" applyFill="1" applyBorder="1" applyAlignment="1">
      <alignment horizontal="center"/>
    </xf>
    <xf numFmtId="164" fontId="6" fillId="2" borderId="19" xfId="0" applyNumberFormat="1" applyFont="1" applyFill="1" applyBorder="1" applyAlignment="1">
      <alignment horizontal="left"/>
    </xf>
    <xf numFmtId="165" fontId="5" fillId="2" borderId="32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left"/>
    </xf>
    <xf numFmtId="2" fontId="5" fillId="2" borderId="0" xfId="0" applyNumberFormat="1" applyFont="1" applyFill="1" applyAlignment="1">
      <alignment horizontal="center"/>
    </xf>
    <xf numFmtId="164" fontId="4" fillId="2" borderId="18" xfId="0" applyNumberFormat="1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0" fontId="4" fillId="2" borderId="2" xfId="0" applyFont="1" applyFill="1" applyBorder="1" applyAlignment="1">
      <alignment horizontal="left" wrapText="1"/>
    </xf>
    <xf numFmtId="0" fontId="4" fillId="2" borderId="33" xfId="0" applyFont="1" applyFill="1" applyBorder="1" applyAlignment="1">
      <alignment horizontal="left" wrapText="1"/>
    </xf>
    <xf numFmtId="0" fontId="4" fillId="2" borderId="34" xfId="0" applyFont="1" applyFill="1" applyBorder="1" applyAlignment="1">
      <alignment horizontal="left" wrapText="1"/>
    </xf>
    <xf numFmtId="164" fontId="5" fillId="2" borderId="19" xfId="0" applyNumberFormat="1" applyFont="1" applyFill="1" applyBorder="1" applyAlignment="1">
      <alignment horizontal="left"/>
    </xf>
    <xf numFmtId="165" fontId="5" fillId="2" borderId="35" xfId="0" applyNumberFormat="1" applyFont="1" applyFill="1" applyBorder="1" applyAlignment="1">
      <alignment horizontal="center"/>
    </xf>
    <xf numFmtId="0" fontId="3" fillId="2" borderId="36" xfId="0" applyFont="1" applyFill="1" applyBorder="1"/>
    <xf numFmtId="0" fontId="3" fillId="2" borderId="4" xfId="0" applyFont="1" applyFill="1" applyBorder="1"/>
    <xf numFmtId="164" fontId="5" fillId="2" borderId="0" xfId="0" applyNumberFormat="1" applyFont="1" applyFill="1" applyAlignment="1">
      <alignment horizontal="left"/>
    </xf>
    <xf numFmtId="0" fontId="3" fillId="2" borderId="0" xfId="0" applyFont="1" applyFill="1"/>
    <xf numFmtId="164" fontId="4" fillId="2" borderId="0" xfId="0" applyNumberFormat="1" applyFont="1" applyFill="1" applyAlignment="1">
      <alignment horizontal="left"/>
    </xf>
    <xf numFmtId="0" fontId="4" fillId="2" borderId="37" xfId="0" applyFont="1" applyFill="1" applyBorder="1"/>
    <xf numFmtId="0" fontId="5" fillId="2" borderId="38" xfId="0" applyFont="1" applyFill="1" applyBorder="1" applyAlignment="1">
      <alignment horizontal="center"/>
    </xf>
    <xf numFmtId="164" fontId="5" fillId="2" borderId="38" xfId="0" applyNumberFormat="1" applyFont="1" applyFill="1" applyBorder="1" applyAlignment="1">
      <alignment horizontal="center"/>
    </xf>
    <xf numFmtId="164" fontId="5" fillId="2" borderId="39" xfId="0" applyNumberFormat="1" applyFont="1" applyFill="1" applyBorder="1" applyAlignment="1">
      <alignment horizontal="left"/>
    </xf>
    <xf numFmtId="164" fontId="4" fillId="2" borderId="8" xfId="0" applyNumberFormat="1" applyFont="1" applyFill="1" applyBorder="1"/>
    <xf numFmtId="0" fontId="3" fillId="2" borderId="10" xfId="0" applyFont="1" applyFill="1" applyBorder="1"/>
    <xf numFmtId="164" fontId="5" fillId="2" borderId="10" xfId="0" applyNumberFormat="1" applyFont="1" applyFill="1" applyBorder="1" applyAlignment="1">
      <alignment horizontal="left"/>
    </xf>
    <xf numFmtId="164" fontId="4" fillId="2" borderId="10" xfId="0" applyNumberFormat="1" applyFont="1" applyFill="1" applyBorder="1" applyAlignment="1">
      <alignment horizontal="left"/>
    </xf>
    <xf numFmtId="9" fontId="3" fillId="0" borderId="0" xfId="0" applyNumberFormat="1" applyFont="1"/>
    <xf numFmtId="0" fontId="4" fillId="2" borderId="40" xfId="0" applyFont="1" applyFill="1" applyBorder="1"/>
    <xf numFmtId="0" fontId="5" fillId="2" borderId="19" xfId="0" applyFont="1" applyFill="1" applyBorder="1"/>
    <xf numFmtId="0" fontId="5" fillId="2" borderId="19" xfId="0" applyFont="1" applyFill="1" applyBorder="1" applyAlignment="1">
      <alignment horizontal="center"/>
    </xf>
    <xf numFmtId="10" fontId="5" fillId="2" borderId="19" xfId="0" applyNumberFormat="1" applyFont="1" applyFill="1" applyBorder="1" applyAlignment="1">
      <alignment horizontal="center"/>
    </xf>
    <xf numFmtId="164" fontId="5" fillId="2" borderId="35" xfId="0" applyNumberFormat="1" applyFont="1" applyFill="1" applyBorder="1" applyAlignment="1">
      <alignment horizontal="left"/>
    </xf>
    <xf numFmtId="164" fontId="5" fillId="2" borderId="3" xfId="0" applyNumberFormat="1" applyFont="1" applyFill="1" applyBorder="1" applyAlignment="1">
      <alignment horizontal="left"/>
    </xf>
    <xf numFmtId="164" fontId="5" fillId="2" borderId="36" xfId="0" applyNumberFormat="1" applyFont="1" applyFill="1" applyBorder="1" applyAlignment="1">
      <alignment horizontal="left"/>
    </xf>
    <xf numFmtId="164" fontId="4" fillId="2" borderId="38" xfId="0" applyNumberFormat="1" applyFont="1" applyFill="1" applyBorder="1" applyAlignment="1">
      <alignment horizontal="left"/>
    </xf>
    <xf numFmtId="164" fontId="5" fillId="2" borderId="44" xfId="0" applyNumberFormat="1" applyFont="1" applyFill="1" applyBorder="1" applyAlignment="1">
      <alignment horizontal="left"/>
    </xf>
    <xf numFmtId="1" fontId="5" fillId="2" borderId="23" xfId="0" applyNumberFormat="1" applyFont="1" applyFill="1" applyBorder="1" applyAlignment="1">
      <alignment horizontal="center"/>
    </xf>
    <xf numFmtId="166" fontId="5" fillId="2" borderId="48" xfId="0" applyNumberFormat="1" applyFont="1" applyFill="1" applyBorder="1" applyAlignment="1">
      <alignment horizontal="left"/>
    </xf>
    <xf numFmtId="1" fontId="5" fillId="2" borderId="28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left"/>
    </xf>
    <xf numFmtId="1" fontId="5" fillId="2" borderId="28" xfId="0" applyNumberFormat="1" applyFont="1" applyFill="1" applyBorder="1" applyAlignment="1">
      <alignment horizontal="center"/>
    </xf>
    <xf numFmtId="0" fontId="8" fillId="2" borderId="3" xfId="0" applyFont="1" applyFill="1" applyBorder="1"/>
    <xf numFmtId="0" fontId="8" fillId="2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/>
    </xf>
    <xf numFmtId="0" fontId="10" fillId="2" borderId="3" xfId="0" applyFont="1" applyFill="1" applyBorder="1"/>
    <xf numFmtId="0" fontId="9" fillId="2" borderId="5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left" vertical="center"/>
    </xf>
    <xf numFmtId="0" fontId="8" fillId="2" borderId="52" xfId="0" applyFont="1" applyFill="1" applyBorder="1"/>
    <xf numFmtId="9" fontId="8" fillId="2" borderId="55" xfId="0" applyNumberFormat="1" applyFont="1" applyFill="1" applyBorder="1"/>
    <xf numFmtId="9" fontId="8" fillId="2" borderId="18" xfId="0" applyNumberFormat="1" applyFont="1" applyFill="1" applyBorder="1" applyAlignment="1">
      <alignment horizontal="center"/>
    </xf>
    <xf numFmtId="9" fontId="8" fillId="2" borderId="56" xfId="0" applyNumberFormat="1" applyFont="1" applyFill="1" applyBorder="1"/>
    <xf numFmtId="0" fontId="8" fillId="2" borderId="57" xfId="0" applyFont="1" applyFill="1" applyBorder="1" applyAlignment="1">
      <alignment horizontal="left" vertical="center"/>
    </xf>
    <xf numFmtId="0" fontId="8" fillId="2" borderId="58" xfId="0" applyFont="1" applyFill="1" applyBorder="1" applyAlignment="1">
      <alignment horizontal="center" vertical="center"/>
    </xf>
    <xf numFmtId="10" fontId="8" fillId="3" borderId="44" xfId="0" applyNumberFormat="1" applyFont="1" applyFill="1" applyBorder="1" applyAlignment="1">
      <alignment horizontal="center" vertical="center"/>
    </xf>
    <xf numFmtId="10" fontId="8" fillId="2" borderId="55" xfId="0" applyNumberFormat="1" applyFont="1" applyFill="1" applyBorder="1" applyAlignment="1">
      <alignment horizontal="right"/>
    </xf>
    <xf numFmtId="10" fontId="8" fillId="2" borderId="18" xfId="0" applyNumberFormat="1" applyFont="1" applyFill="1" applyBorder="1" applyAlignment="1">
      <alignment horizontal="right"/>
    </xf>
    <xf numFmtId="10" fontId="8" fillId="2" borderId="56" xfId="0" applyNumberFormat="1" applyFont="1" applyFill="1" applyBorder="1" applyAlignment="1">
      <alignment horizontal="right"/>
    </xf>
    <xf numFmtId="0" fontId="8" fillId="2" borderId="55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center" vertical="center"/>
    </xf>
    <xf numFmtId="10" fontId="8" fillId="3" borderId="56" xfId="0" applyNumberFormat="1" applyFont="1" applyFill="1" applyBorder="1" applyAlignment="1">
      <alignment horizontal="center" vertical="center"/>
    </xf>
    <xf numFmtId="10" fontId="8" fillId="3" borderId="56" xfId="0" applyNumberFormat="1" applyFont="1" applyFill="1" applyBorder="1" applyAlignment="1">
      <alignment horizontal="center" vertical="center"/>
    </xf>
    <xf numFmtId="10" fontId="8" fillId="2" borderId="18" xfId="0" applyNumberFormat="1" applyFont="1" applyFill="1" applyBorder="1" applyAlignment="1">
      <alignment horizontal="center"/>
    </xf>
    <xf numFmtId="10" fontId="8" fillId="2" borderId="56" xfId="0" applyNumberFormat="1" applyFont="1" applyFill="1" applyBorder="1"/>
    <xf numFmtId="0" fontId="8" fillId="2" borderId="55" xfId="0" applyFont="1" applyFill="1" applyBorder="1" applyAlignment="1">
      <alignment horizontal="right"/>
    </xf>
    <xf numFmtId="0" fontId="8" fillId="2" borderId="18" xfId="0" applyFont="1" applyFill="1" applyBorder="1" applyAlignment="1">
      <alignment horizontal="center"/>
    </xf>
    <xf numFmtId="0" fontId="8" fillId="2" borderId="56" xfId="0" applyFont="1" applyFill="1" applyBorder="1"/>
    <xf numFmtId="0" fontId="8" fillId="2" borderId="59" xfId="0" applyFont="1" applyFill="1" applyBorder="1" applyAlignment="1">
      <alignment horizontal="left" vertical="center"/>
    </xf>
    <xf numFmtId="10" fontId="8" fillId="3" borderId="61" xfId="0" applyNumberFormat="1" applyFont="1" applyFill="1" applyBorder="1" applyAlignment="1">
      <alignment horizontal="center" vertical="center"/>
    </xf>
    <xf numFmtId="0" fontId="8" fillId="2" borderId="55" xfId="0" applyFont="1" applyFill="1" applyBorder="1"/>
    <xf numFmtId="0" fontId="8" fillId="2" borderId="62" xfId="0" applyFont="1" applyFill="1" applyBorder="1" applyAlignment="1">
      <alignment vertical="center"/>
    </xf>
    <xf numFmtId="0" fontId="8" fillId="2" borderId="63" xfId="0" applyFont="1" applyFill="1" applyBorder="1" applyAlignment="1">
      <alignment vertical="center"/>
    </xf>
    <xf numFmtId="10" fontId="8" fillId="2" borderId="64" xfId="0" applyNumberFormat="1" applyFont="1" applyFill="1" applyBorder="1" applyAlignment="1">
      <alignment vertical="center"/>
    </xf>
    <xf numFmtId="0" fontId="8" fillId="2" borderId="65" xfId="0" applyFont="1" applyFill="1" applyBorder="1" applyAlignment="1">
      <alignment horizontal="left" vertical="center"/>
    </xf>
    <xf numFmtId="0" fontId="8" fillId="2" borderId="66" xfId="0" applyFont="1" applyFill="1" applyBorder="1" applyAlignment="1">
      <alignment horizontal="left" vertical="center"/>
    </xf>
    <xf numFmtId="0" fontId="8" fillId="2" borderId="67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/>
    </xf>
    <xf numFmtId="10" fontId="11" fillId="2" borderId="68" xfId="0" applyNumberFormat="1" applyFont="1" applyFill="1" applyBorder="1" applyAlignment="1">
      <alignment horizontal="center" vertical="center" wrapText="1"/>
    </xf>
    <xf numFmtId="10" fontId="8" fillId="2" borderId="59" xfId="0" applyNumberFormat="1" applyFont="1" applyFill="1" applyBorder="1" applyAlignment="1">
      <alignment horizontal="right"/>
    </xf>
    <xf numFmtId="10" fontId="8" fillId="2" borderId="69" xfId="0" applyNumberFormat="1" applyFont="1" applyFill="1" applyBorder="1" applyAlignment="1">
      <alignment horizontal="right"/>
    </xf>
    <xf numFmtId="10" fontId="8" fillId="2" borderId="61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5" xfId="0" applyFont="1" applyBorder="1"/>
    <xf numFmtId="0" fontId="4" fillId="3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4" fillId="2" borderId="1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left"/>
    </xf>
    <xf numFmtId="0" fontId="2" fillId="0" borderId="27" xfId="0" applyFont="1" applyBorder="1"/>
    <xf numFmtId="0" fontId="4" fillId="2" borderId="1" xfId="0" applyFont="1" applyFill="1" applyBorder="1" applyAlignment="1">
      <alignment horizontal="left" wrapText="1"/>
    </xf>
    <xf numFmtId="0" fontId="5" fillId="2" borderId="45" xfId="0" applyFont="1" applyFill="1" applyBorder="1" applyAlignment="1"/>
    <xf numFmtId="0" fontId="2" fillId="0" borderId="46" xfId="0" applyFont="1" applyBorder="1"/>
    <xf numFmtId="0" fontId="2" fillId="0" borderId="47" xfId="0" applyFont="1" applyBorder="1"/>
    <xf numFmtId="0" fontId="4" fillId="2" borderId="6" xfId="0" applyFont="1" applyFill="1" applyBorder="1"/>
    <xf numFmtId="0" fontId="4" fillId="2" borderId="6" xfId="0" applyFont="1" applyFill="1" applyBorder="1" applyAlignment="1"/>
    <xf numFmtId="0" fontId="5" fillId="2" borderId="29" xfId="0" applyFont="1" applyFill="1" applyBorder="1"/>
    <xf numFmtId="0" fontId="2" fillId="0" borderId="30" xfId="0" applyFont="1" applyBorder="1"/>
    <xf numFmtId="0" fontId="2" fillId="0" borderId="31" xfId="0" applyFont="1" applyBorder="1"/>
    <xf numFmtId="0" fontId="5" fillId="2" borderId="41" xfId="0" applyFont="1" applyFill="1" applyBorder="1"/>
    <xf numFmtId="0" fontId="2" fillId="0" borderId="42" xfId="0" applyFont="1" applyBorder="1"/>
    <xf numFmtId="0" fontId="2" fillId="0" borderId="43" xfId="0" applyFont="1" applyBorder="1"/>
    <xf numFmtId="0" fontId="9" fillId="2" borderId="49" xfId="0" applyFont="1" applyFill="1" applyBorder="1" applyAlignment="1">
      <alignment horizontal="center" vertical="center"/>
    </xf>
    <xf numFmtId="0" fontId="2" fillId="0" borderId="50" xfId="0" applyFont="1" applyBorder="1"/>
    <xf numFmtId="0" fontId="2" fillId="0" borderId="51" xfId="0" applyFont="1" applyBorder="1"/>
    <xf numFmtId="9" fontId="11" fillId="2" borderId="41" xfId="0" applyNumberFormat="1" applyFont="1" applyFill="1" applyBorder="1" applyAlignment="1">
      <alignment horizontal="center"/>
    </xf>
    <xf numFmtId="0" fontId="2" fillId="0" borderId="54" xfId="0" applyFont="1" applyBorder="1"/>
    <xf numFmtId="0" fontId="8" fillId="2" borderId="23" xfId="0" applyFont="1" applyFill="1" applyBorder="1" applyAlignment="1">
      <alignment horizontal="center" vertical="center"/>
    </xf>
    <xf numFmtId="0" fontId="2" fillId="0" borderId="6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3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5</xdr:row>
      <xdr:rowOff>0</xdr:rowOff>
    </xdr:from>
    <xdr:ext cx="276225" cy="352425"/>
    <xdr:sp macro="" textlink="">
      <xdr:nvSpPr>
        <xdr:cNvPr id="2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4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5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6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7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8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9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10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11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17</xdr:row>
      <xdr:rowOff>0</xdr:rowOff>
    </xdr:from>
    <xdr:ext cx="276225" cy="352425"/>
    <xdr:sp macro="" textlink="">
      <xdr:nvSpPr>
        <xdr:cNvPr id="12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13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14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22</xdr:row>
      <xdr:rowOff>0</xdr:rowOff>
    </xdr:from>
    <xdr:ext cx="276225" cy="352425"/>
    <xdr:sp macro="" textlink="">
      <xdr:nvSpPr>
        <xdr:cNvPr id="15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22</xdr:row>
      <xdr:rowOff>0</xdr:rowOff>
    </xdr:from>
    <xdr:ext cx="276225" cy="352425"/>
    <xdr:sp macro="" textlink="">
      <xdr:nvSpPr>
        <xdr:cNvPr id="16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22</xdr:row>
      <xdr:rowOff>0</xdr:rowOff>
    </xdr:from>
    <xdr:ext cx="276225" cy="352425"/>
    <xdr:sp macro="" textlink="">
      <xdr:nvSpPr>
        <xdr:cNvPr id="17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25</xdr:row>
      <xdr:rowOff>0</xdr:rowOff>
    </xdr:from>
    <xdr:ext cx="276225" cy="352425"/>
    <xdr:sp macro="" textlink="">
      <xdr:nvSpPr>
        <xdr:cNvPr id="18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19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20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6"/>
  <sheetViews>
    <sheetView showGridLines="0" tabSelected="1" workbookViewId="0">
      <selection sqref="A1:F1"/>
    </sheetView>
  </sheetViews>
  <sheetFormatPr defaultColWidth="12.625" defaultRowHeight="15" customHeight="1" x14ac:dyDescent="0.2"/>
  <cols>
    <col min="1" max="1" width="42.25" customWidth="1"/>
    <col min="2" max="2" width="10.75" customWidth="1"/>
    <col min="3" max="3" width="15.625" customWidth="1"/>
    <col min="4" max="4" width="15.5" customWidth="1"/>
    <col min="5" max="5" width="14.625" customWidth="1"/>
    <col min="6" max="6" width="13.5" customWidth="1"/>
    <col min="7" max="7" width="11.25" customWidth="1"/>
    <col min="8" max="26" width="7.625" customWidth="1"/>
  </cols>
  <sheetData>
    <row r="1" spans="1:26" ht="15" customHeight="1" x14ac:dyDescent="0.2">
      <c r="A1" s="115" t="s">
        <v>0</v>
      </c>
      <c r="B1" s="116"/>
      <c r="C1" s="116"/>
      <c r="D1" s="116"/>
      <c r="E1" s="116"/>
      <c r="F1" s="116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">
      <c r="A2" s="117" t="s">
        <v>1</v>
      </c>
      <c r="B2" s="116"/>
      <c r="C2" s="116"/>
      <c r="D2" s="116"/>
      <c r="E2" s="116"/>
      <c r="F2" s="116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2">
      <c r="A3" s="118" t="s">
        <v>2</v>
      </c>
      <c r="B3" s="119"/>
      <c r="C3" s="119"/>
      <c r="D3" s="119"/>
      <c r="E3" s="119"/>
      <c r="F3" s="119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2">
      <c r="A4" s="120" t="s">
        <v>3</v>
      </c>
      <c r="B4" s="121"/>
      <c r="C4" s="121"/>
      <c r="D4" s="121"/>
      <c r="E4" s="121"/>
      <c r="F4" s="12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2">
      <c r="A5" s="4"/>
      <c r="B5" s="4"/>
      <c r="C5" s="4"/>
      <c r="D5" s="4"/>
      <c r="E5" s="5"/>
      <c r="F5" s="5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2">
      <c r="A6" s="123" t="s">
        <v>4</v>
      </c>
      <c r="B6" s="116"/>
      <c r="C6" s="116"/>
      <c r="D6" s="116"/>
      <c r="E6" s="116"/>
      <c r="F6" s="116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">
      <c r="A7" s="6" t="s">
        <v>5</v>
      </c>
      <c r="B7" s="7"/>
      <c r="C7" s="8"/>
      <c r="D7" s="8"/>
      <c r="E7" s="9" t="s">
        <v>6</v>
      </c>
      <c r="F7" s="10" t="s">
        <v>7</v>
      </c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11" t="str">
        <f>A13</f>
        <v>1- PESSOAL E ENCARGOS</v>
      </c>
      <c r="B8" s="12"/>
      <c r="C8" s="12"/>
      <c r="D8" s="13"/>
      <c r="E8" s="14">
        <f>F17</f>
        <v>7448</v>
      </c>
      <c r="F8" s="15">
        <f t="shared" ref="F8:F11" si="0">IFERROR(E8/$E$11,0)</f>
        <v>0.25529647873488187</v>
      </c>
      <c r="G8" s="1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">
      <c r="A9" s="17" t="str">
        <f>A18</f>
        <v>2- MATERIAIS</v>
      </c>
      <c r="B9" s="18"/>
      <c r="C9" s="18"/>
      <c r="D9" s="19"/>
      <c r="E9" s="20">
        <f>F21</f>
        <v>16666.666666666668</v>
      </c>
      <c r="F9" s="15">
        <f t="shared" si="0"/>
        <v>0.57128642753061654</v>
      </c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21" t="str">
        <f>A26</f>
        <v>3- BENEFÍCIOS E DESPESAS INDIRETAS (BDI)</v>
      </c>
      <c r="B10" s="22"/>
      <c r="C10" s="22"/>
      <c r="D10" s="23"/>
      <c r="E10" s="24">
        <f>F29</f>
        <v>5059.257066666667</v>
      </c>
      <c r="F10" s="15">
        <f t="shared" si="0"/>
        <v>0.17341709373450157</v>
      </c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124" t="s">
        <v>8</v>
      </c>
      <c r="B11" s="121"/>
      <c r="C11" s="121"/>
      <c r="D11" s="125"/>
      <c r="E11" s="25">
        <f>SUM(E8:E10)</f>
        <v>29173.923733333337</v>
      </c>
      <c r="F11" s="26">
        <f t="shared" si="0"/>
        <v>1</v>
      </c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" customHeight="1" x14ac:dyDescent="0.2">
      <c r="A12" s="27"/>
      <c r="B12" s="27"/>
      <c r="C12" s="27"/>
      <c r="D12" s="27"/>
      <c r="E12" s="28"/>
      <c r="F12" s="28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">
      <c r="A13" s="126" t="s">
        <v>9</v>
      </c>
      <c r="B13" s="116"/>
      <c r="C13" s="116"/>
      <c r="D13" s="116"/>
      <c r="E13" s="116"/>
      <c r="F13" s="116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">
      <c r="A14" s="28"/>
      <c r="B14" s="29"/>
      <c r="C14" s="29"/>
      <c r="D14" s="29"/>
      <c r="E14" s="29"/>
      <c r="F14" s="29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">
      <c r="A15" s="130" t="s">
        <v>10</v>
      </c>
      <c r="B15" s="121"/>
      <c r="C15" s="125"/>
      <c r="D15" s="30" t="s">
        <v>11</v>
      </c>
      <c r="E15" s="30" t="s">
        <v>12</v>
      </c>
      <c r="F15" s="10" t="s">
        <v>13</v>
      </c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">
      <c r="A16" s="132" t="s">
        <v>14</v>
      </c>
      <c r="B16" s="133"/>
      <c r="C16" s="134"/>
      <c r="D16" s="31">
        <v>5320</v>
      </c>
      <c r="E16" s="32">
        <f>D16*0.4</f>
        <v>2128</v>
      </c>
      <c r="F16" s="33">
        <f>D16+E16</f>
        <v>7448</v>
      </c>
      <c r="G16" s="1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">
      <c r="A17" s="1"/>
      <c r="B17" s="1"/>
      <c r="C17" s="1"/>
      <c r="D17" s="34"/>
      <c r="E17" s="35"/>
      <c r="F17" s="36">
        <f>SUM(F16)</f>
        <v>7448</v>
      </c>
      <c r="G17" s="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37" t="s">
        <v>15</v>
      </c>
      <c r="B18" s="38"/>
      <c r="C18" s="38"/>
      <c r="D18" s="38"/>
      <c r="E18" s="39"/>
      <c r="F18" s="40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">
      <c r="A19" s="130" t="s">
        <v>10</v>
      </c>
      <c r="B19" s="121"/>
      <c r="C19" s="125"/>
      <c r="D19" s="30" t="s">
        <v>16</v>
      </c>
      <c r="E19" s="30" t="s">
        <v>17</v>
      </c>
      <c r="F19" s="10" t="s">
        <v>13</v>
      </c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">
      <c r="A20" s="132" t="s">
        <v>18</v>
      </c>
      <c r="B20" s="133"/>
      <c r="C20" s="134"/>
      <c r="D20" s="31">
        <v>200000</v>
      </c>
      <c r="E20" s="41">
        <f>D20/12</f>
        <v>16666.666666666668</v>
      </c>
      <c r="F20" s="42">
        <f>E20</f>
        <v>16666.666666666668</v>
      </c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">
      <c r="A21" s="43"/>
      <c r="B21" s="43"/>
      <c r="C21" s="44"/>
      <c r="D21" s="45"/>
      <c r="E21" s="35"/>
      <c r="F21" s="36">
        <f>SUM(F20)</f>
        <v>16666.666666666668</v>
      </c>
      <c r="G21" s="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">
      <c r="A22" s="46"/>
      <c r="B22" s="46"/>
      <c r="C22" s="46"/>
      <c r="D22" s="45"/>
      <c r="E22" s="35"/>
      <c r="F22" s="47"/>
      <c r="G22" s="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">
      <c r="A23" s="48"/>
      <c r="B23" s="49"/>
      <c r="C23" s="50"/>
      <c r="D23" s="51"/>
      <c r="E23" s="35"/>
      <c r="F23" s="47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">
      <c r="A24" s="130" t="s">
        <v>19</v>
      </c>
      <c r="B24" s="121"/>
      <c r="C24" s="121"/>
      <c r="D24" s="121"/>
      <c r="E24" s="125"/>
      <c r="F24" s="52">
        <f>SUM(F17,F21)</f>
        <v>24114.666666666668</v>
      </c>
      <c r="G24" s="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">
      <c r="A25" s="53"/>
      <c r="B25" s="53"/>
      <c r="C25" s="53"/>
      <c r="D25" s="54"/>
      <c r="E25" s="54"/>
      <c r="F25" s="55"/>
      <c r="G25" s="1"/>
      <c r="H25" s="2"/>
      <c r="I25" s="56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126" t="s">
        <v>20</v>
      </c>
      <c r="B26" s="116"/>
      <c r="C26" s="116"/>
      <c r="D26" s="116"/>
      <c r="E26" s="116"/>
      <c r="F26" s="116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57" t="s">
        <v>10</v>
      </c>
      <c r="B27" s="30" t="s">
        <v>21</v>
      </c>
      <c r="C27" s="30" t="s">
        <v>22</v>
      </c>
      <c r="D27" s="30" t="s">
        <v>23</v>
      </c>
      <c r="E27" s="30" t="s">
        <v>24</v>
      </c>
      <c r="F27" s="10" t="s">
        <v>13</v>
      </c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">
      <c r="A28" s="58" t="s">
        <v>25</v>
      </c>
      <c r="B28" s="59" t="s">
        <v>7</v>
      </c>
      <c r="C28" s="60">
        <f>BDI!C14</f>
        <v>0.20979999999999999</v>
      </c>
      <c r="D28" s="41">
        <f>F24</f>
        <v>24114.666666666668</v>
      </c>
      <c r="E28" s="41">
        <f>C28*D28</f>
        <v>5059.257066666667</v>
      </c>
      <c r="F28" s="61">
        <f>E28</f>
        <v>5059.257066666667</v>
      </c>
      <c r="G28" s="1"/>
      <c r="H28" s="2"/>
      <c r="I28" s="56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">
      <c r="A29" s="1"/>
      <c r="B29" s="1"/>
      <c r="C29" s="1"/>
      <c r="D29" s="62"/>
      <c r="E29" s="34"/>
      <c r="F29" s="36">
        <f>F28</f>
        <v>5059.257066666667</v>
      </c>
      <c r="G29" s="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">
      <c r="A30" s="43"/>
      <c r="B30" s="43"/>
      <c r="C30" s="43"/>
      <c r="D30" s="63"/>
      <c r="E30" s="63"/>
      <c r="F30" s="64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">
      <c r="A31" s="135" t="s">
        <v>26</v>
      </c>
      <c r="B31" s="136"/>
      <c r="C31" s="136"/>
      <c r="D31" s="136"/>
      <c r="E31" s="137"/>
      <c r="F31" s="65">
        <f>F24+F29</f>
        <v>29173.923733333337</v>
      </c>
      <c r="G31" s="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">
      <c r="A32" s="127" t="s">
        <v>27</v>
      </c>
      <c r="B32" s="128"/>
      <c r="C32" s="128"/>
      <c r="D32" s="129"/>
      <c r="E32" s="66">
        <v>1000</v>
      </c>
      <c r="F32" s="67">
        <f>F33/E32</f>
        <v>1.4586961866666668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">
      <c r="A33" s="130" t="s">
        <v>28</v>
      </c>
      <c r="B33" s="121"/>
      <c r="C33" s="121"/>
      <c r="D33" s="125"/>
      <c r="E33" s="68">
        <v>20</v>
      </c>
      <c r="F33" s="69">
        <f>F31/E33</f>
        <v>1458.6961866666668</v>
      </c>
      <c r="G33" s="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">
      <c r="A34" s="131" t="s">
        <v>29</v>
      </c>
      <c r="B34" s="121"/>
      <c r="C34" s="121"/>
      <c r="D34" s="125"/>
      <c r="E34" s="70">
        <v>5</v>
      </c>
      <c r="F34" s="69">
        <f>E32*F32*E34</f>
        <v>7293.4809333333342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</sheetData>
  <mergeCells count="17">
    <mergeCell ref="A11:D11"/>
    <mergeCell ref="A13:F13"/>
    <mergeCell ref="A32:D32"/>
    <mergeCell ref="A33:D33"/>
    <mergeCell ref="A34:D34"/>
    <mergeCell ref="A15:C15"/>
    <mergeCell ref="A16:C16"/>
    <mergeCell ref="A19:C19"/>
    <mergeCell ref="A20:C20"/>
    <mergeCell ref="A24:E24"/>
    <mergeCell ref="A26:F26"/>
    <mergeCell ref="A31:E31"/>
    <mergeCell ref="A1:F1"/>
    <mergeCell ref="A2:F2"/>
    <mergeCell ref="A3:F3"/>
    <mergeCell ref="A4:F4"/>
    <mergeCell ref="A6:F6"/>
  </mergeCells>
  <printOptions horizontalCentered="1"/>
  <pageMargins left="0.51181102362204722" right="0.24" top="0.78740157480314965" bottom="0.78740157480314965" header="0" footer="0"/>
  <pageSetup paperSize="9"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00"/>
  <sheetViews>
    <sheetView workbookViewId="0"/>
  </sheetViews>
  <sheetFormatPr defaultColWidth="12.625" defaultRowHeight="15" customHeight="1" x14ac:dyDescent="0.2"/>
  <cols>
    <col min="1" max="1" width="36.25" customWidth="1"/>
    <col min="2" max="5" width="7.625" customWidth="1"/>
    <col min="6" max="6" width="8.75" customWidth="1"/>
    <col min="7" max="26" width="7.625" customWidth="1"/>
  </cols>
  <sheetData>
    <row r="1" spans="1:7" ht="14.25" customHeight="1" x14ac:dyDescent="0.2">
      <c r="A1" s="71"/>
      <c r="B1" s="72"/>
      <c r="C1" s="72"/>
      <c r="D1" s="71"/>
      <c r="E1" s="73"/>
      <c r="F1" s="71"/>
      <c r="G1" s="71"/>
    </row>
    <row r="2" spans="1:7" ht="14.25" customHeight="1" x14ac:dyDescent="0.25">
      <c r="A2" s="138" t="s">
        <v>30</v>
      </c>
      <c r="B2" s="139"/>
      <c r="C2" s="139"/>
      <c r="D2" s="139"/>
      <c r="E2" s="139"/>
      <c r="F2" s="140"/>
      <c r="G2" s="74"/>
    </row>
    <row r="3" spans="1:7" ht="14.25" customHeight="1" x14ac:dyDescent="0.25">
      <c r="A3" s="75"/>
      <c r="B3" s="76"/>
      <c r="C3" s="76"/>
      <c r="D3" s="76"/>
      <c r="E3" s="76"/>
      <c r="F3" s="77"/>
      <c r="G3" s="74"/>
    </row>
    <row r="4" spans="1:7" ht="14.25" customHeight="1" x14ac:dyDescent="0.25">
      <c r="A4" s="78"/>
      <c r="B4" s="72"/>
      <c r="C4" s="72"/>
      <c r="D4" s="141" t="s">
        <v>31</v>
      </c>
      <c r="E4" s="136"/>
      <c r="F4" s="142"/>
      <c r="G4" s="71"/>
    </row>
    <row r="5" spans="1:7" ht="14.25" customHeight="1" x14ac:dyDescent="0.2">
      <c r="A5" s="79"/>
      <c r="B5" s="71"/>
      <c r="C5" s="71"/>
      <c r="D5" s="80" t="s">
        <v>32</v>
      </c>
      <c r="E5" s="81" t="s">
        <v>33</v>
      </c>
      <c r="F5" s="82" t="s">
        <v>34</v>
      </c>
      <c r="G5" s="71"/>
    </row>
    <row r="6" spans="1:7" ht="14.25" customHeight="1" x14ac:dyDescent="0.2">
      <c r="A6" s="83" t="s">
        <v>35</v>
      </c>
      <c r="B6" s="84" t="s">
        <v>36</v>
      </c>
      <c r="C6" s="85">
        <v>0.01</v>
      </c>
      <c r="D6" s="86">
        <v>2.9700000000000001E-2</v>
      </c>
      <c r="E6" s="87">
        <v>5.0799999999999998E-2</v>
      </c>
      <c r="F6" s="88">
        <v>6.2700000000000006E-2</v>
      </c>
      <c r="G6" s="71"/>
    </row>
    <row r="7" spans="1:7" ht="14.25" customHeight="1" x14ac:dyDescent="0.2">
      <c r="A7" s="89" t="s">
        <v>37</v>
      </c>
      <c r="B7" s="90" t="s">
        <v>38</v>
      </c>
      <c r="C7" s="91">
        <v>0.01</v>
      </c>
      <c r="D7" s="86">
        <f>0.3%+0.56%</f>
        <v>8.6E-3</v>
      </c>
      <c r="E7" s="87">
        <f>0.48%+0.85%</f>
        <v>1.3299999999999999E-2</v>
      </c>
      <c r="F7" s="88">
        <f>0.82%+0.89%</f>
        <v>1.7099999999999997E-2</v>
      </c>
      <c r="G7" s="71"/>
    </row>
    <row r="8" spans="1:7" ht="14.25" customHeight="1" x14ac:dyDescent="0.2">
      <c r="A8" s="89" t="s">
        <v>39</v>
      </c>
      <c r="B8" s="90" t="s">
        <v>40</v>
      </c>
      <c r="C8" s="92">
        <v>0.1</v>
      </c>
      <c r="D8" s="86">
        <v>7.7799999999999994E-2</v>
      </c>
      <c r="E8" s="87">
        <v>0.1085</v>
      </c>
      <c r="F8" s="88">
        <v>0.13550000000000001</v>
      </c>
      <c r="G8" s="71"/>
    </row>
    <row r="9" spans="1:7" ht="14.25" customHeight="1" x14ac:dyDescent="0.2">
      <c r="A9" s="89" t="s">
        <v>41</v>
      </c>
      <c r="B9" s="90" t="s">
        <v>42</v>
      </c>
      <c r="C9" s="91">
        <f>(1+E9)^(E10/252)-1</f>
        <v>6.5732075592639383E-3</v>
      </c>
      <c r="D9" s="86" t="s">
        <v>43</v>
      </c>
      <c r="E9" s="93">
        <v>0.14749999999999999</v>
      </c>
      <c r="F9" s="94"/>
      <c r="G9" s="71"/>
    </row>
    <row r="10" spans="1:7" ht="14.25" customHeight="1" x14ac:dyDescent="0.2">
      <c r="A10" s="89" t="s">
        <v>44</v>
      </c>
      <c r="B10" s="143" t="s">
        <v>45</v>
      </c>
      <c r="C10" s="91">
        <v>0.03</v>
      </c>
      <c r="D10" s="95" t="s">
        <v>46</v>
      </c>
      <c r="E10" s="96">
        <v>12</v>
      </c>
      <c r="F10" s="97"/>
      <c r="G10" s="71"/>
    </row>
    <row r="11" spans="1:7" ht="14.25" customHeight="1" x14ac:dyDescent="0.2">
      <c r="A11" s="98" t="s">
        <v>47</v>
      </c>
      <c r="B11" s="144"/>
      <c r="C11" s="99">
        <v>3.6499999999999998E-2</v>
      </c>
      <c r="D11" s="100"/>
      <c r="E11" s="96"/>
      <c r="F11" s="97"/>
      <c r="G11" s="71"/>
    </row>
    <row r="12" spans="1:7" ht="14.25" customHeight="1" x14ac:dyDescent="0.2">
      <c r="A12" s="101" t="s">
        <v>48</v>
      </c>
      <c r="B12" s="102"/>
      <c r="C12" s="103"/>
      <c r="D12" s="100"/>
      <c r="E12" s="96"/>
      <c r="F12" s="97"/>
      <c r="G12" s="71"/>
    </row>
    <row r="13" spans="1:7" ht="15.75" customHeight="1" x14ac:dyDescent="0.2">
      <c r="A13" s="104" t="s">
        <v>49</v>
      </c>
      <c r="B13" s="105"/>
      <c r="C13" s="106"/>
      <c r="D13" s="100"/>
      <c r="E13" s="96"/>
      <c r="F13" s="97"/>
      <c r="G13" s="71"/>
    </row>
    <row r="14" spans="1:7" ht="24" customHeight="1" x14ac:dyDescent="0.2">
      <c r="A14" s="107" t="s">
        <v>50</v>
      </c>
      <c r="B14" s="108"/>
      <c r="C14" s="109">
        <f>ROUND((((1+C6+C7)*(1+C8)*(1+C9))/(1-(C10+C11))-1),4)</f>
        <v>0.20979999999999999</v>
      </c>
      <c r="D14" s="110">
        <v>0.21429999999999999</v>
      </c>
      <c r="E14" s="111">
        <v>0.2717</v>
      </c>
      <c r="F14" s="112">
        <v>0.3362</v>
      </c>
      <c r="G14" s="71"/>
    </row>
    <row r="15" spans="1:7" ht="14.25" customHeight="1" x14ac:dyDescent="0.2">
      <c r="A15" s="71"/>
      <c r="B15" s="71"/>
      <c r="C15" s="71"/>
      <c r="D15" s="71"/>
      <c r="E15" s="73"/>
      <c r="F15" s="71"/>
      <c r="G15" s="71"/>
    </row>
    <row r="16" spans="1:7" ht="14.25" customHeight="1" x14ac:dyDescent="0.2">
      <c r="A16" s="113"/>
      <c r="B16" s="113"/>
      <c r="C16" s="113"/>
      <c r="D16" s="113"/>
      <c r="E16" s="114"/>
      <c r="F16" s="113"/>
      <c r="G16" s="113"/>
    </row>
    <row r="17" spans="1:7" ht="14.25" customHeight="1" x14ac:dyDescent="0.2">
      <c r="A17" s="113"/>
      <c r="B17" s="113"/>
      <c r="C17" s="113"/>
      <c r="D17" s="113"/>
      <c r="E17" s="114"/>
      <c r="F17" s="113"/>
      <c r="G17" s="113"/>
    </row>
    <row r="18" spans="1:7" ht="14.25" customHeight="1" x14ac:dyDescent="0.2">
      <c r="A18" s="113"/>
      <c r="B18" s="113"/>
      <c r="C18" s="113"/>
      <c r="D18" s="113"/>
      <c r="E18" s="114"/>
      <c r="F18" s="113"/>
      <c r="G18" s="113"/>
    </row>
    <row r="19" spans="1:7" ht="14.25" customHeight="1" x14ac:dyDescent="0.2"/>
    <row r="20" spans="1:7" ht="14.25" customHeight="1" x14ac:dyDescent="0.2"/>
    <row r="21" spans="1:7" ht="14.25" customHeight="1" x14ac:dyDescent="0.2"/>
    <row r="22" spans="1:7" ht="14.25" customHeight="1" x14ac:dyDescent="0.2"/>
    <row r="23" spans="1:7" ht="14.25" customHeight="1" x14ac:dyDescent="0.2"/>
    <row r="24" spans="1:7" ht="14.25" customHeight="1" x14ac:dyDescent="0.2"/>
    <row r="25" spans="1:7" ht="14.25" customHeight="1" x14ac:dyDescent="0.2"/>
    <row r="26" spans="1:7" ht="14.25" customHeight="1" x14ac:dyDescent="0.2"/>
    <row r="27" spans="1:7" ht="14.25" customHeight="1" x14ac:dyDescent="0.2"/>
    <row r="28" spans="1:7" ht="14.25" customHeight="1" x14ac:dyDescent="0.2"/>
    <row r="29" spans="1:7" ht="14.25" customHeight="1" x14ac:dyDescent="0.2"/>
    <row r="30" spans="1:7" ht="14.25" customHeight="1" x14ac:dyDescent="0.2"/>
    <row r="31" spans="1:7" ht="14.25" customHeight="1" x14ac:dyDescent="0.2"/>
    <row r="32" spans="1: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3">
    <mergeCell ref="A2:F2"/>
    <mergeCell ref="D4:F4"/>
    <mergeCell ref="B10:B11"/>
  </mergeCells>
  <pageMargins left="0.511811024" right="0.511811024" top="0.78740157499999996" bottom="0.78740157499999996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LOCAÇÃO CADEIRAS</vt:lpstr>
      <vt:lpstr>BDI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MEIOAMBIENTE</dc:creator>
  <cp:lastModifiedBy>Usuário</cp:lastModifiedBy>
  <dcterms:created xsi:type="dcterms:W3CDTF">2017-02-08T16:59:03Z</dcterms:created>
  <dcterms:modified xsi:type="dcterms:W3CDTF">2026-04-28T13:14:41Z</dcterms:modified>
</cp:coreProperties>
</file>