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70" windowWidth="18560" windowHeight="5960"/>
  </bookViews>
  <sheets>
    <sheet name="Boletos de taxa de lixo interio" sheetId="1" r:id="rId1"/>
    <sheet name="BDI" sheetId="2" r:id="rId2"/>
  </sheets>
  <calcPr calcId="144525"/>
  <extLst>
    <ext uri="GoogleSheetsCustomDataVersion2">
      <go:sheetsCustomData xmlns:go="http://customooxmlschemas.google.com/" r:id="rId6" roundtripDataChecksum="/NQJ8kw84O3o+TDS3q8DjFbNTwpp3xr1Mz2InCZMQ14="/>
    </ext>
  </extLst>
</workbook>
</file>

<file path=xl/calcChain.xml><?xml version="1.0" encoding="utf-8"?>
<calcChain xmlns="http://schemas.openxmlformats.org/spreadsheetml/2006/main">
  <c r="C9" i="2" l="1"/>
  <c r="C14" i="2" s="1"/>
  <c r="C42" i="1" s="1"/>
  <c r="F7" i="2"/>
  <c r="E7" i="2"/>
  <c r="D7" i="2"/>
  <c r="E34" i="1"/>
  <c r="F34" i="1" s="1"/>
  <c r="E33" i="1"/>
  <c r="F33" i="1" s="1"/>
  <c r="E32" i="1"/>
  <c r="F32" i="1" s="1"/>
  <c r="F31" i="1"/>
  <c r="E31" i="1"/>
  <c r="E30" i="1"/>
  <c r="F30" i="1" s="1"/>
  <c r="E29" i="1"/>
  <c r="F29" i="1" s="1"/>
  <c r="E28" i="1"/>
  <c r="F28" i="1" s="1"/>
  <c r="B23" i="1"/>
  <c r="E23" i="1" s="1"/>
  <c r="F23" i="1" s="1"/>
  <c r="E22" i="1"/>
  <c r="F22" i="1" s="1"/>
  <c r="D21" i="1"/>
  <c r="E21" i="1" s="1"/>
  <c r="F21" i="1" s="1"/>
  <c r="E17" i="1"/>
  <c r="F17" i="1" s="1"/>
  <c r="D16" i="1"/>
  <c r="A10" i="1"/>
  <c r="A9" i="1"/>
  <c r="A8" i="1"/>
  <c r="A7" i="1"/>
  <c r="F24" i="1" l="1"/>
  <c r="E8" i="1" s="1"/>
  <c r="F35" i="1"/>
  <c r="E16" i="1"/>
  <c r="F16" i="1" s="1"/>
  <c r="F18" i="1" s="1"/>
  <c r="F38" i="1" l="1"/>
  <c r="E7" i="1"/>
  <c r="F36" i="1"/>
  <c r="E9" i="1"/>
  <c r="D42" i="1" l="1"/>
  <c r="E42" i="1" s="1"/>
  <c r="F42" i="1" s="1"/>
  <c r="F43" i="1" s="1"/>
  <c r="E10" i="1" s="1"/>
  <c r="F45" i="1" l="1"/>
  <c r="F48" i="1" s="1"/>
  <c r="E11" i="1"/>
  <c r="F11" i="1" l="1"/>
  <c r="F8" i="1"/>
  <c r="F7" i="1"/>
  <c r="F9" i="1"/>
  <c r="F10" i="1"/>
</calcChain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11"/>
            <color theme="1"/>
            <rFont val="Arial"/>
            <scheme val="minor"/>
          </rPr>
          <t>======
ID#AAAAM6gfWB4
Clauber Bridi    (2021-06-25 13:00:57)
Informar o % de Administração Central estimado</t>
        </r>
      </text>
    </comment>
    <comment ref="C7" authorId="0">
      <text>
        <r>
          <rPr>
            <sz val="11"/>
            <color theme="1"/>
            <rFont val="Arial"/>
            <scheme val="minor"/>
          </rPr>
          <t>======
ID#AAAAM6gfWB8
Clauber Bridi    (2021-06-25 13:00:57)
Informar o % de Seguros, Riscos e Garantia estimado</t>
        </r>
      </text>
    </comment>
    <comment ref="C8" authorId="0">
      <text>
        <r>
          <rPr>
            <sz val="11"/>
            <color theme="1"/>
            <rFont val="Arial"/>
            <scheme val="minor"/>
          </rPr>
          <t>======
ID#AAAAM6gfWBw
Clauber Bridi    (2021-06-25 13:00:57)
Informar o % de Lucro estimado</t>
        </r>
      </text>
    </comment>
    <comment ref="E9" authorId="0">
      <text>
        <r>
          <rPr>
            <sz val="11"/>
            <color theme="1"/>
            <rFont val="Arial"/>
            <scheme val="minor"/>
          </rPr>
          <t>======
ID#AAAAM6gfWCA
Clauber Bridi    (2021-06-25 13:00:57)
Informar o valor anual da taxa financeira, em percentual. Admite-se utilizar a SELIC</t>
        </r>
      </text>
    </comment>
    <comment ref="C10" authorId="0">
      <text>
        <r>
          <rPr>
            <sz val="11"/>
            <color theme="1"/>
            <rFont val="Arial"/>
            <scheme val="minor"/>
          </rPr>
          <t>======
ID#AAAAM6gfWBs
Clauber Bridi    (2021-06-25 13:00:57)
Informar o percentual de ISS, de acordo com a legislação tributária do município onde serão prestados os serviços. De 2% até o limite de 5%.</t>
        </r>
      </text>
    </comment>
    <comment ref="E10" authorId="0">
      <text>
        <r>
          <rPr>
            <sz val="11"/>
            <color theme="1"/>
            <rFont val="Arial"/>
            <scheme val="minor"/>
          </rPr>
          <t>======
ID#AAAAM6gfWB0
Clauber Bridi    (2021-06-25 13:00:57)
Informar a média de dias úteis entre data de pagamento prevista no contrato e a data final do período de adimplemento da parcela</t>
        </r>
      </text>
    </comment>
    <comment ref="C11" authorId="0">
      <text>
        <r>
          <rPr>
            <sz val="11"/>
            <color theme="1"/>
            <rFont val="Arial"/>
            <scheme val="minor"/>
          </rPr>
          <t>======
ID#AAAAM6gfWCE
Clauber Bridi    (2021-06-25 13:00:57)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OBEJv89QWhpQ8vl3grS3SiSI5gg=="/>
    </ext>
  </extLst>
</comments>
</file>

<file path=xl/sharedStrings.xml><?xml version="1.0" encoding="utf-8"?>
<sst xmlns="http://schemas.openxmlformats.org/spreadsheetml/2006/main" count="73" uniqueCount="62">
  <si>
    <t>PLANILHA DE CUSTOS</t>
  </si>
  <si>
    <t xml:space="preserve">ITEM 1 - ENTREGA BOLETOS TAXA LIXO NO INTERIOR DO MUNICÍPIO </t>
  </si>
  <si>
    <t>ORÇAMENTO SINTÉTICO</t>
  </si>
  <si>
    <t>DESCRIÇÃO DO ITEM</t>
  </si>
  <si>
    <t>CUSTO (R$/MÊS)</t>
  </si>
  <si>
    <t>%</t>
  </si>
  <si>
    <t xml:space="preserve">PREÇO TOTAL ANO </t>
  </si>
  <si>
    <t>1- PESSOAL E ENCARGOS</t>
  </si>
  <si>
    <t>DESCRIÇÃO</t>
  </si>
  <si>
    <t>Salário</t>
  </si>
  <si>
    <t>Encargos (40%)</t>
  </si>
  <si>
    <t>TOTAL</t>
  </si>
  <si>
    <t>Custo motociclista com encargos (CBO 5191-10)</t>
  </si>
  <si>
    <t>*O salário é equivalente a dois profissionais, pelo período de dois meses.</t>
  </si>
  <si>
    <t>2- VEÍCULOS/INSUMOS/MANUTENÇÃO</t>
  </si>
  <si>
    <t>Distância/Km</t>
  </si>
  <si>
    <t>Custo unitário</t>
  </si>
  <si>
    <t>Investimento</t>
  </si>
  <si>
    <t>Custo mensal</t>
  </si>
  <si>
    <t>Depreciação duas motocicletas</t>
  </si>
  <si>
    <t>Combustível</t>
  </si>
  <si>
    <t>-</t>
  </si>
  <si>
    <t>Manutenção</t>
  </si>
  <si>
    <t>3- EPIs</t>
  </si>
  <si>
    <t>Custo Anual</t>
  </si>
  <si>
    <t>Capacete para moto</t>
  </si>
  <si>
    <t>Botina</t>
  </si>
  <si>
    <t>Calça Sarja</t>
  </si>
  <si>
    <t>Camiseta</t>
  </si>
  <si>
    <t>Jaqueta</t>
  </si>
  <si>
    <t>Luva</t>
  </si>
  <si>
    <t>Baú de moto</t>
  </si>
  <si>
    <t>CUSTO TOTAL MENSAL COM DESPESAS OPERACIONAIS (R$/MÊS)</t>
  </si>
  <si>
    <t>4- BENEFÍCIOS E DESPESAS INDIRETAS (BDI)</t>
  </si>
  <si>
    <t>UNIDADE</t>
  </si>
  <si>
    <t>QUANTIDADE</t>
  </si>
  <si>
    <t>CUSTO UNITÁRIO</t>
  </si>
  <si>
    <t>SUBTOTAL</t>
  </si>
  <si>
    <t>Benefícios e despesas indiretas</t>
  </si>
  <si>
    <t>CUSTO MENSAL COM BDI</t>
  </si>
  <si>
    <t>CUSTO PARA ENTREGA DE BOLETOS</t>
  </si>
  <si>
    <t>2.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</si>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</sst>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"/>
    <numFmt numFmtId="165" formatCode="[$R$ -416]#,##0.00"/>
    <numFmt numFmtId="166" formatCode="_([$R$ -416]* #,##0.00_);_([$R$ -416]* \(#,##0.00\);_([$R$ -416]* &quot;-&quot;??_);_(@_)"/>
  </numFmts>
  <fonts count="13" x14ac:knownFonts="1">
    <font>
      <sz val="11"/>
      <color theme="1"/>
      <name val="Arial"/>
      <scheme val="minor"/>
    </font>
    <font>
      <b/>
      <sz val="14"/>
      <color theme="1"/>
      <name val="Arial"/>
    </font>
    <font>
      <sz val="11"/>
      <name val="Arial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rgb="FF000000"/>
      <name val="Arial"/>
    </font>
    <font>
      <b/>
      <sz val="10"/>
      <color theme="1"/>
      <name val="Times New Roman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4" fillId="2" borderId="11" xfId="0" applyNumberFormat="1" applyFont="1" applyFill="1" applyBorder="1"/>
    <xf numFmtId="10" fontId="4" fillId="2" borderId="12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9" fontId="4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/>
    <xf numFmtId="0" fontId="3" fillId="2" borderId="17" xfId="0" applyFont="1" applyFill="1" applyBorder="1"/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9" fontId="4" fillId="2" borderId="2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164" fontId="4" fillId="2" borderId="23" xfId="0" applyNumberFormat="1" applyFont="1" applyFill="1" applyBorder="1"/>
    <xf numFmtId="10" fontId="4" fillId="2" borderId="7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5" fillId="2" borderId="29" xfId="0" applyFont="1" applyFill="1" applyBorder="1"/>
    <xf numFmtId="165" fontId="5" fillId="2" borderId="11" xfId="0" applyNumberFormat="1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left"/>
    </xf>
    <xf numFmtId="166" fontId="5" fillId="2" borderId="11" xfId="0" applyNumberFormat="1" applyFont="1" applyFill="1" applyBorder="1" applyAlignment="1">
      <alignment horizontal="center"/>
    </xf>
    <xf numFmtId="164" fontId="3" fillId="2" borderId="17" xfId="0" applyNumberFormat="1" applyFont="1" applyFill="1" applyBorder="1"/>
    <xf numFmtId="4" fontId="5" fillId="2" borderId="35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left"/>
    </xf>
    <xf numFmtId="166" fontId="5" fillId="2" borderId="36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/>
    </xf>
    <xf numFmtId="164" fontId="4" fillId="2" borderId="11" xfId="0" applyNumberFormat="1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4" fillId="2" borderId="37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 wrapText="1"/>
    </xf>
    <xf numFmtId="0" fontId="4" fillId="2" borderId="39" xfId="0" applyFont="1" applyFill="1" applyBorder="1" applyAlignment="1">
      <alignment horizontal="left" wrapText="1"/>
    </xf>
    <xf numFmtId="0" fontId="4" fillId="2" borderId="40" xfId="0" applyFont="1" applyFill="1" applyBorder="1"/>
    <xf numFmtId="0" fontId="4" fillId="2" borderId="41" xfId="0" applyFont="1" applyFill="1" applyBorder="1"/>
    <xf numFmtId="0" fontId="4" fillId="2" borderId="23" xfId="0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44" xfId="0" applyNumberFormat="1" applyFont="1" applyFill="1" applyBorder="1" applyAlignment="1">
      <alignment horizontal="center"/>
    </xf>
    <xf numFmtId="165" fontId="3" fillId="2" borderId="3" xfId="0" applyNumberFormat="1" applyFont="1" applyFill="1" applyBorder="1"/>
    <xf numFmtId="0" fontId="5" fillId="2" borderId="11" xfId="0" applyFont="1" applyFill="1" applyBorder="1" applyAlignment="1">
      <alignment horizontal="center"/>
    </xf>
    <xf numFmtId="165" fontId="5" fillId="2" borderId="31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0" fontId="3" fillId="2" borderId="45" xfId="0" applyFont="1" applyFill="1" applyBorder="1"/>
    <xf numFmtId="0" fontId="3" fillId="2" borderId="46" xfId="0" applyFont="1" applyFill="1" applyBorder="1"/>
    <xf numFmtId="164" fontId="5" fillId="2" borderId="0" xfId="0" applyNumberFormat="1" applyFont="1" applyFill="1" applyAlignment="1">
      <alignment horizontal="left"/>
    </xf>
    <xf numFmtId="165" fontId="8" fillId="2" borderId="17" xfId="0" applyNumberFormat="1" applyFont="1" applyFill="1" applyBorder="1"/>
    <xf numFmtId="0" fontId="3" fillId="2" borderId="0" xfId="0" applyFont="1" applyFill="1"/>
    <xf numFmtId="164" fontId="4" fillId="2" borderId="0" xfId="0" applyNumberFormat="1" applyFont="1" applyFill="1" applyAlignment="1">
      <alignment horizontal="left"/>
    </xf>
    <xf numFmtId="165" fontId="5" fillId="2" borderId="35" xfId="0" applyNumberFormat="1" applyFont="1" applyFill="1" applyBorder="1" applyAlignment="1">
      <alignment horizontal="center"/>
    </xf>
    <xf numFmtId="3" fontId="5" fillId="2" borderId="35" xfId="0" applyNumberFormat="1" applyFont="1" applyFill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49" xfId="0" applyFont="1" applyFill="1" applyBorder="1"/>
    <xf numFmtId="0" fontId="4" fillId="2" borderId="50" xfId="0" applyFont="1" applyFill="1" applyBorder="1"/>
    <xf numFmtId="0" fontId="5" fillId="2" borderId="51" xfId="0" applyFont="1" applyFill="1" applyBorder="1" applyAlignment="1">
      <alignment horizontal="center"/>
    </xf>
    <xf numFmtId="164" fontId="5" fillId="2" borderId="52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0" fontId="8" fillId="2" borderId="17" xfId="0" applyFont="1" applyFill="1" applyBorder="1"/>
    <xf numFmtId="164" fontId="5" fillId="2" borderId="51" xfId="0" applyNumberFormat="1" applyFont="1" applyFill="1" applyBorder="1" applyAlignment="1">
      <alignment horizontal="center"/>
    </xf>
    <xf numFmtId="164" fontId="5" fillId="2" borderId="52" xfId="0" applyNumberFormat="1" applyFont="1" applyFill="1" applyBorder="1" applyAlignment="1">
      <alignment horizontal="left"/>
    </xf>
    <xf numFmtId="0" fontId="8" fillId="2" borderId="3" xfId="0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164" fontId="4" fillId="2" borderId="53" xfId="0" applyNumberFormat="1" applyFont="1" applyFill="1" applyBorder="1"/>
    <xf numFmtId="165" fontId="3" fillId="2" borderId="17" xfId="0" applyNumberFormat="1" applyFont="1" applyFill="1" applyBorder="1"/>
    <xf numFmtId="164" fontId="5" fillId="2" borderId="20" xfId="0" applyNumberFormat="1" applyFont="1" applyFill="1" applyBorder="1" applyAlignment="1">
      <alignment horizontal="left"/>
    </xf>
    <xf numFmtId="164" fontId="4" fillId="2" borderId="20" xfId="0" applyNumberFormat="1" applyFont="1" applyFill="1" applyBorder="1" applyAlignment="1">
      <alignment horizontal="left"/>
    </xf>
    <xf numFmtId="9" fontId="3" fillId="0" borderId="0" xfId="0" applyNumberFormat="1" applyFont="1"/>
    <xf numFmtId="0" fontId="4" fillId="2" borderId="54" xfId="0" applyFont="1" applyFill="1" applyBorder="1"/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10" fontId="5" fillId="2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/>
    </xf>
    <xf numFmtId="164" fontId="5" fillId="2" borderId="44" xfId="0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0" fontId="4" fillId="2" borderId="4" xfId="0" applyFont="1" applyFill="1" applyBorder="1"/>
    <xf numFmtId="0" fontId="5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2" fontId="5" fillId="2" borderId="5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9" fillId="2" borderId="3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10" fillId="2" borderId="5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left" vertical="center"/>
    </xf>
    <xf numFmtId="0" fontId="9" fillId="2" borderId="59" xfId="0" applyFont="1" applyFill="1" applyBorder="1"/>
    <xf numFmtId="9" fontId="9" fillId="2" borderId="64" xfId="0" applyNumberFormat="1" applyFont="1" applyFill="1" applyBorder="1"/>
    <xf numFmtId="9" fontId="9" fillId="2" borderId="11" xfId="0" applyNumberFormat="1" applyFont="1" applyFill="1" applyBorder="1" applyAlignment="1">
      <alignment horizontal="center"/>
    </xf>
    <xf numFmtId="9" fontId="9" fillId="2" borderId="65" xfId="0" applyNumberFormat="1" applyFont="1" applyFill="1" applyBorder="1"/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center" vertical="center"/>
    </xf>
    <xf numFmtId="10" fontId="9" fillId="2" borderId="68" xfId="0" applyNumberFormat="1" applyFont="1" applyFill="1" applyBorder="1" applyAlignment="1">
      <alignment horizontal="center" vertical="center"/>
    </xf>
    <xf numFmtId="10" fontId="9" fillId="2" borderId="64" xfId="0" applyNumberFormat="1" applyFont="1" applyFill="1" applyBorder="1" applyAlignment="1">
      <alignment horizontal="right"/>
    </xf>
    <xf numFmtId="10" fontId="9" fillId="2" borderId="11" xfId="0" applyNumberFormat="1" applyFont="1" applyFill="1" applyBorder="1" applyAlignment="1">
      <alignment horizontal="right"/>
    </xf>
    <xf numFmtId="10" fontId="9" fillId="2" borderId="65" xfId="0" applyNumberFormat="1" applyFont="1" applyFill="1" applyBorder="1" applyAlignment="1">
      <alignment horizontal="right"/>
    </xf>
    <xf numFmtId="0" fontId="9" fillId="2" borderId="64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10" fontId="9" fillId="2" borderId="65" xfId="0" applyNumberFormat="1" applyFont="1" applyFill="1" applyBorder="1" applyAlignment="1">
      <alignment horizontal="center" vertical="center"/>
    </xf>
    <xf numFmtId="10" fontId="9" fillId="2" borderId="65" xfId="0" applyNumberFormat="1" applyFont="1" applyFill="1" applyBorder="1" applyAlignment="1">
      <alignment horizontal="center" vertical="center"/>
    </xf>
    <xf numFmtId="10" fontId="9" fillId="2" borderId="11" xfId="0" applyNumberFormat="1" applyFont="1" applyFill="1" applyBorder="1" applyAlignment="1">
      <alignment horizontal="center"/>
    </xf>
    <xf numFmtId="10" fontId="9" fillId="2" borderId="65" xfId="0" applyNumberFormat="1" applyFont="1" applyFill="1" applyBorder="1"/>
    <xf numFmtId="0" fontId="9" fillId="2" borderId="64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0" fontId="9" fillId="2" borderId="65" xfId="0" applyFont="1" applyFill="1" applyBorder="1"/>
    <xf numFmtId="0" fontId="9" fillId="2" borderId="69" xfId="0" applyFont="1" applyFill="1" applyBorder="1" applyAlignment="1">
      <alignment horizontal="left" vertical="center"/>
    </xf>
    <xf numFmtId="10" fontId="9" fillId="2" borderId="71" xfId="0" applyNumberFormat="1" applyFont="1" applyFill="1" applyBorder="1" applyAlignment="1">
      <alignment horizontal="center" vertical="center"/>
    </xf>
    <xf numFmtId="0" fontId="9" fillId="2" borderId="64" xfId="0" applyFont="1" applyFill="1" applyBorder="1"/>
    <xf numFmtId="0" fontId="9" fillId="2" borderId="72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10" fontId="9" fillId="2" borderId="74" xfId="0" applyNumberFormat="1" applyFont="1" applyFill="1" applyBorder="1" applyAlignment="1">
      <alignment vertical="center"/>
    </xf>
    <xf numFmtId="0" fontId="9" fillId="2" borderId="75" xfId="0" applyFont="1" applyFill="1" applyBorder="1" applyAlignment="1">
      <alignment horizontal="left"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0" fontId="12" fillId="2" borderId="55" xfId="0" applyNumberFormat="1" applyFont="1" applyFill="1" applyBorder="1" applyAlignment="1">
      <alignment horizontal="center" vertical="center" wrapText="1"/>
    </xf>
    <xf numFmtId="10" fontId="9" fillId="2" borderId="69" xfId="0" applyNumberFormat="1" applyFont="1" applyFill="1" applyBorder="1" applyAlignment="1">
      <alignment horizontal="right"/>
    </xf>
    <xf numFmtId="10" fontId="9" fillId="2" borderId="78" xfId="0" applyNumberFormat="1" applyFont="1" applyFill="1" applyBorder="1" applyAlignment="1">
      <alignment horizontal="right"/>
    </xf>
    <xf numFmtId="10" fontId="9" fillId="2" borderId="71" xfId="0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2" borderId="29" xfId="0" applyFont="1" applyFill="1" applyBorder="1" applyAlignment="1"/>
    <xf numFmtId="0" fontId="2" fillId="0" borderId="30" xfId="0" applyFont="1" applyBorder="1"/>
    <xf numFmtId="0" fontId="2" fillId="0" borderId="31" xfId="0" applyFont="1" applyBorder="1"/>
    <xf numFmtId="0" fontId="4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4" fillId="2" borderId="47" xfId="0" applyFont="1" applyFill="1" applyBorder="1"/>
    <xf numFmtId="0" fontId="2" fillId="0" borderId="48" xfId="0" applyFont="1" applyBorder="1"/>
    <xf numFmtId="0" fontId="5" fillId="2" borderId="32" xfId="0" applyFont="1" applyFill="1" applyBorder="1"/>
    <xf numFmtId="0" fontId="2" fillId="0" borderId="33" xfId="0" applyFont="1" applyBorder="1"/>
    <xf numFmtId="0" fontId="2" fillId="0" borderId="34" xfId="0" applyFont="1" applyBorder="1"/>
    <xf numFmtId="0" fontId="5" fillId="2" borderId="42" xfId="0" applyFont="1" applyFill="1" applyBorder="1"/>
    <xf numFmtId="0" fontId="0" fillId="0" borderId="0" xfId="0" applyFont="1" applyAlignment="1"/>
    <xf numFmtId="0" fontId="2" fillId="0" borderId="43" xfId="0" applyFont="1" applyBorder="1"/>
    <xf numFmtId="0" fontId="4" fillId="2" borderId="42" xfId="0" applyFont="1" applyFill="1" applyBorder="1" applyAlignment="1">
      <alignment horizontal="left"/>
    </xf>
    <xf numFmtId="0" fontId="2" fillId="0" borderId="41" xfId="0" applyFont="1" applyBorder="1"/>
    <xf numFmtId="0" fontId="5" fillId="2" borderId="29" xfId="0" applyFont="1" applyFill="1" applyBorder="1"/>
    <xf numFmtId="0" fontId="4" fillId="2" borderId="24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0" fillId="2" borderId="56" xfId="0" applyFont="1" applyFill="1" applyBorder="1" applyAlignment="1">
      <alignment horizontal="center" vertical="center"/>
    </xf>
    <xf numFmtId="0" fontId="2" fillId="0" borderId="57" xfId="0" applyFont="1" applyBorder="1"/>
    <xf numFmtId="0" fontId="2" fillId="0" borderId="58" xfId="0" applyFont="1" applyBorder="1"/>
    <xf numFmtId="9" fontId="12" fillId="2" borderId="61" xfId="0" applyNumberFormat="1" applyFont="1" applyFill="1" applyBorder="1" applyAlignment="1">
      <alignment horizontal="center"/>
    </xf>
    <xf numFmtId="0" fontId="2" fillId="0" borderId="62" xfId="0" applyFont="1" applyBorder="1"/>
    <xf numFmtId="0" fontId="2" fillId="0" borderId="63" xfId="0" applyFont="1" applyBorder="1"/>
    <xf numFmtId="0" fontId="9" fillId="2" borderId="16" xfId="0" applyFont="1" applyFill="1" applyBorder="1" applyAlignment="1">
      <alignment horizontal="center" vertical="center"/>
    </xf>
    <xf numFmtId="0" fontId="2" fillId="0" borderId="7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4</xdr:row>
      <xdr:rowOff>0</xdr:rowOff>
    </xdr:from>
    <xdr:ext cx="276225" cy="352425"/>
    <xdr:sp macro="" textlink="">
      <xdr:nvSpPr>
        <xdr:cNvPr id="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1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18</xdr:row>
      <xdr:rowOff>0</xdr:rowOff>
    </xdr:from>
    <xdr:ext cx="276225" cy="352425"/>
    <xdr:sp macro="" textlink="">
      <xdr:nvSpPr>
        <xdr:cNvPr id="1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34</xdr:row>
      <xdr:rowOff>0</xdr:rowOff>
    </xdr:from>
    <xdr:ext cx="276225" cy="352425"/>
    <xdr:sp macro="" textlink="">
      <xdr:nvSpPr>
        <xdr:cNvPr id="1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34</xdr:row>
      <xdr:rowOff>0</xdr:rowOff>
    </xdr:from>
    <xdr:ext cx="276225" cy="352425"/>
    <xdr:sp macro="" textlink="">
      <xdr:nvSpPr>
        <xdr:cNvPr id="1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34</xdr:row>
      <xdr:rowOff>0</xdr:rowOff>
    </xdr:from>
    <xdr:ext cx="276225" cy="352425"/>
    <xdr:sp macro="" textlink="">
      <xdr:nvSpPr>
        <xdr:cNvPr id="1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39</xdr:row>
      <xdr:rowOff>0</xdr:rowOff>
    </xdr:from>
    <xdr:ext cx="276225" cy="352425"/>
    <xdr:sp macro="" textlink="">
      <xdr:nvSpPr>
        <xdr:cNvPr id="1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2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0"/>
  <sheetViews>
    <sheetView showGridLines="0" tabSelected="1" workbookViewId="0">
      <selection sqref="A1:F1"/>
    </sheetView>
  </sheetViews>
  <sheetFormatPr defaultColWidth="12.6640625" defaultRowHeight="15" customHeight="1" x14ac:dyDescent="0.3"/>
  <cols>
    <col min="1" max="1" width="42.25" customWidth="1"/>
    <col min="2" max="2" width="11.6640625" customWidth="1"/>
    <col min="3" max="3" width="15.6640625" customWidth="1"/>
    <col min="6" max="6" width="12.25" customWidth="1"/>
    <col min="7" max="7" width="11.25" customWidth="1"/>
    <col min="8" max="26" width="7.6640625" customWidth="1"/>
  </cols>
  <sheetData>
    <row r="1" spans="1:26" ht="12.75" customHeight="1" x14ac:dyDescent="0.4">
      <c r="A1" s="166"/>
      <c r="B1" s="151"/>
      <c r="C1" s="151"/>
      <c r="D1" s="151"/>
      <c r="E1" s="151"/>
      <c r="F1" s="15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167" t="s">
        <v>0</v>
      </c>
      <c r="B2" s="151"/>
      <c r="C2" s="151"/>
      <c r="D2" s="151"/>
      <c r="E2" s="151"/>
      <c r="F2" s="15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167" t="s">
        <v>1</v>
      </c>
      <c r="B3" s="151"/>
      <c r="C3" s="151"/>
      <c r="D3" s="151"/>
      <c r="E3" s="151"/>
      <c r="F3" s="15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3"/>
      <c r="B4" s="3"/>
      <c r="C4" s="3"/>
      <c r="D4" s="3"/>
      <c r="E4" s="4"/>
      <c r="F4" s="4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168" t="s">
        <v>2</v>
      </c>
      <c r="B5" s="151"/>
      <c r="C5" s="151"/>
      <c r="D5" s="151"/>
      <c r="E5" s="151"/>
      <c r="F5" s="15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5" t="s">
        <v>3</v>
      </c>
      <c r="B6" s="6"/>
      <c r="C6" s="7"/>
      <c r="D6" s="7"/>
      <c r="E6" s="8" t="s">
        <v>4</v>
      </c>
      <c r="F6" s="9" t="s">
        <v>5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10" t="str">
        <f>A13</f>
        <v>1- PESSOAL E ENCARGOS</v>
      </c>
      <c r="B7" s="11"/>
      <c r="C7" s="11"/>
      <c r="D7" s="12"/>
      <c r="E7" s="13">
        <f>F18</f>
        <v>13171.592000000001</v>
      </c>
      <c r="F7" s="14">
        <f t="shared" ref="F7:F11" si="0">IFERROR(E7/$E$11,0)</f>
        <v>0.71039514090032552</v>
      </c>
      <c r="G7" s="1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16" t="str">
        <f>A19</f>
        <v>2- VEÍCULOS/INSUMOS/MANUTENÇÃO</v>
      </c>
      <c r="B8" s="17"/>
      <c r="C8" s="17"/>
      <c r="D8" s="18"/>
      <c r="E8" s="19">
        <f>F24</f>
        <v>2059.8310000000001</v>
      </c>
      <c r="F8" s="14">
        <f t="shared" si="0"/>
        <v>0.11109469026036173</v>
      </c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16" t="str">
        <f>A26</f>
        <v>3- EPIs</v>
      </c>
      <c r="B9" s="17"/>
      <c r="C9" s="17"/>
      <c r="D9" s="18"/>
      <c r="E9" s="19">
        <f>F35</f>
        <v>60.433333333333337</v>
      </c>
      <c r="F9" s="14">
        <f t="shared" si="0"/>
        <v>3.2594045084610632E-3</v>
      </c>
      <c r="G9" s="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1" t="str">
        <f>A40</f>
        <v>4- BENEFÍCIOS E DESPESAS INDIRETAS (BDI)</v>
      </c>
      <c r="B10" s="22"/>
      <c r="C10" s="22"/>
      <c r="D10" s="23"/>
      <c r="E10" s="24">
        <f>F43</f>
        <v>3249.36283</v>
      </c>
      <c r="F10" s="14">
        <f t="shared" si="0"/>
        <v>0.17525076433085163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25" t="s">
        <v>6</v>
      </c>
      <c r="B11" s="6"/>
      <c r="C11" s="6"/>
      <c r="D11" s="26"/>
      <c r="E11" s="27">
        <f>SUM(E7:E10)</f>
        <v>18541.219163333335</v>
      </c>
      <c r="F11" s="28">
        <f t="shared" si="0"/>
        <v>1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 x14ac:dyDescent="0.3">
      <c r="A12" s="3"/>
      <c r="B12" s="3"/>
      <c r="C12" s="3"/>
      <c r="D12" s="3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">
      <c r="A13" s="150" t="s">
        <v>7</v>
      </c>
      <c r="B13" s="151"/>
      <c r="C13" s="151"/>
      <c r="D13" s="151"/>
      <c r="E13" s="151"/>
      <c r="F13" s="15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4"/>
      <c r="B14" s="29"/>
      <c r="C14" s="29"/>
      <c r="D14" s="29"/>
      <c r="E14" s="29"/>
      <c r="F14" s="29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163" t="s">
        <v>8</v>
      </c>
      <c r="B15" s="164"/>
      <c r="C15" s="165"/>
      <c r="D15" s="30" t="s">
        <v>9</v>
      </c>
      <c r="E15" s="30" t="s">
        <v>10</v>
      </c>
      <c r="F15" s="31" t="s">
        <v>11</v>
      </c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162" t="s">
        <v>12</v>
      </c>
      <c r="B16" s="148"/>
      <c r="C16" s="149"/>
      <c r="D16" s="33">
        <f>((2*2352.07)*2)</f>
        <v>9408.2800000000007</v>
      </c>
      <c r="E16" s="34">
        <f t="shared" ref="E16:E17" si="1">D16*0.4</f>
        <v>3763.3120000000004</v>
      </c>
      <c r="F16" s="35">
        <f t="shared" ref="F16:F17" si="2">D16+E16</f>
        <v>13171.592000000001</v>
      </c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154" t="s">
        <v>13</v>
      </c>
      <c r="B17" s="155"/>
      <c r="C17" s="156"/>
      <c r="D17" s="37"/>
      <c r="E17" s="38">
        <f t="shared" si="1"/>
        <v>0</v>
      </c>
      <c r="F17" s="39">
        <f t="shared" si="2"/>
        <v>0</v>
      </c>
      <c r="G17" s="1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1"/>
      <c r="B18" s="1"/>
      <c r="C18" s="1"/>
      <c r="D18" s="40"/>
      <c r="E18" s="41"/>
      <c r="F18" s="42">
        <f>SUM(F16,F17)</f>
        <v>13171.592000000001</v>
      </c>
      <c r="G18" s="2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43" t="s">
        <v>14</v>
      </c>
      <c r="B19" s="44"/>
      <c r="C19" s="44"/>
      <c r="D19" s="45"/>
      <c r="E19" s="46"/>
      <c r="F19" s="47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48" t="s">
        <v>8</v>
      </c>
      <c r="B20" s="48" t="s">
        <v>15</v>
      </c>
      <c r="C20" s="49" t="s">
        <v>16</v>
      </c>
      <c r="D20" s="50" t="s">
        <v>17</v>
      </c>
      <c r="E20" s="50" t="s">
        <v>18</v>
      </c>
      <c r="F20" s="9" t="s">
        <v>11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157" t="s">
        <v>19</v>
      </c>
      <c r="B21" s="158"/>
      <c r="C21" s="159"/>
      <c r="D21" s="51">
        <f>2*17763.33</f>
        <v>35526.660000000003</v>
      </c>
      <c r="E21" s="51">
        <f>D21/120</f>
        <v>296.05550000000005</v>
      </c>
      <c r="F21" s="52">
        <f>E21*2</f>
        <v>592.1110000000001</v>
      </c>
      <c r="G21" s="5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32" t="s">
        <v>20</v>
      </c>
      <c r="B22" s="54">
        <v>2700</v>
      </c>
      <c r="C22" s="55">
        <v>6.09</v>
      </c>
      <c r="D22" s="56" t="s">
        <v>21</v>
      </c>
      <c r="E22" s="51">
        <f>((B22*(C22/25)))</f>
        <v>657.71999999999991</v>
      </c>
      <c r="F22" s="33">
        <f t="shared" ref="F22:F23" si="3">E22</f>
        <v>657.71999999999991</v>
      </c>
      <c r="G22" s="2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32" t="s">
        <v>22</v>
      </c>
      <c r="B23" s="57">
        <f>B22</f>
        <v>2700</v>
      </c>
      <c r="C23" s="58">
        <v>0.3</v>
      </c>
      <c r="D23" s="56" t="s">
        <v>21</v>
      </c>
      <c r="E23" s="51">
        <f>B23*C23</f>
        <v>810</v>
      </c>
      <c r="F23" s="33">
        <f t="shared" si="3"/>
        <v>810</v>
      </c>
      <c r="G23" s="2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59"/>
      <c r="B24" s="59"/>
      <c r="C24" s="60"/>
      <c r="D24" s="61"/>
      <c r="E24" s="41"/>
      <c r="F24" s="42">
        <f>SUM(F21:F23)</f>
        <v>2059.8310000000001</v>
      </c>
      <c r="G24" s="6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63"/>
      <c r="B25" s="63"/>
      <c r="C25" s="63"/>
      <c r="D25" s="61"/>
      <c r="E25" s="41"/>
      <c r="F25" s="64"/>
      <c r="G25" s="2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60" t="s">
        <v>23</v>
      </c>
      <c r="B26" s="158"/>
      <c r="C26" s="158"/>
      <c r="D26" s="158"/>
      <c r="E26" s="158"/>
      <c r="F26" s="158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152" t="s">
        <v>8</v>
      </c>
      <c r="B27" s="153"/>
      <c r="C27" s="161"/>
      <c r="D27" s="50" t="s">
        <v>24</v>
      </c>
      <c r="E27" s="50" t="s">
        <v>18</v>
      </c>
      <c r="F27" s="9" t="s">
        <v>11</v>
      </c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154" t="s">
        <v>25</v>
      </c>
      <c r="B28" s="155"/>
      <c r="C28" s="156"/>
      <c r="D28" s="65">
        <v>227.59</v>
      </c>
      <c r="E28" s="66">
        <f t="shared" ref="E28:E34" si="4">D28/12</f>
        <v>18.965833333333332</v>
      </c>
      <c r="F28" s="67">
        <f t="shared" ref="F28:F34" si="5">E28</f>
        <v>18.965833333333332</v>
      </c>
      <c r="G28" s="2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162" t="s">
        <v>26</v>
      </c>
      <c r="B29" s="148"/>
      <c r="C29" s="149"/>
      <c r="D29" s="58">
        <v>52.53</v>
      </c>
      <c r="E29" s="66">
        <f t="shared" si="4"/>
        <v>4.3775000000000004</v>
      </c>
      <c r="F29" s="67">
        <f t="shared" si="5"/>
        <v>4.3775000000000004</v>
      </c>
      <c r="G29" s="2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162" t="s">
        <v>27</v>
      </c>
      <c r="B30" s="148"/>
      <c r="C30" s="149"/>
      <c r="D30" s="58">
        <v>66.97</v>
      </c>
      <c r="E30" s="66">
        <f t="shared" si="4"/>
        <v>5.5808333333333335</v>
      </c>
      <c r="F30" s="67">
        <f t="shared" si="5"/>
        <v>5.5808333333333335</v>
      </c>
      <c r="G30" s="2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162" t="s">
        <v>28</v>
      </c>
      <c r="B31" s="148"/>
      <c r="C31" s="149"/>
      <c r="D31" s="58">
        <v>26.99</v>
      </c>
      <c r="E31" s="66">
        <f t="shared" si="4"/>
        <v>2.2491666666666665</v>
      </c>
      <c r="F31" s="67">
        <f t="shared" si="5"/>
        <v>2.2491666666666665</v>
      </c>
      <c r="G31" s="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162" t="s">
        <v>29</v>
      </c>
      <c r="B32" s="148"/>
      <c r="C32" s="149"/>
      <c r="D32" s="58">
        <v>122.33</v>
      </c>
      <c r="E32" s="66">
        <f t="shared" si="4"/>
        <v>10.194166666666666</v>
      </c>
      <c r="F32" s="67">
        <f t="shared" si="5"/>
        <v>10.194166666666666</v>
      </c>
      <c r="G32" s="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162" t="s">
        <v>30</v>
      </c>
      <c r="B33" s="148"/>
      <c r="C33" s="149"/>
      <c r="D33" s="58">
        <v>52.46</v>
      </c>
      <c r="E33" s="66">
        <f t="shared" si="4"/>
        <v>4.371666666666667</v>
      </c>
      <c r="F33" s="67">
        <f t="shared" si="5"/>
        <v>4.371666666666667</v>
      </c>
      <c r="G33" s="2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147" t="s">
        <v>31</v>
      </c>
      <c r="B34" s="148"/>
      <c r="C34" s="149"/>
      <c r="D34" s="58">
        <v>176.33</v>
      </c>
      <c r="E34" s="66">
        <f t="shared" si="4"/>
        <v>14.694166666666668</v>
      </c>
      <c r="F34" s="67">
        <f t="shared" si="5"/>
        <v>14.694166666666668</v>
      </c>
      <c r="G34" s="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68"/>
      <c r="B35" s="68"/>
      <c r="C35" s="69"/>
      <c r="D35" s="61"/>
      <c r="E35" s="41"/>
      <c r="F35" s="42">
        <f>SUM(F28:F34)</f>
        <v>60.433333333333337</v>
      </c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70"/>
      <c r="B36" s="71"/>
      <c r="C36" s="72"/>
      <c r="D36" s="61"/>
      <c r="E36" s="73">
        <v>4</v>
      </c>
      <c r="F36" s="42">
        <f>F35*E36</f>
        <v>241.73333333333335</v>
      </c>
      <c r="G36" s="7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70"/>
      <c r="B37" s="71"/>
      <c r="C37" s="75"/>
      <c r="D37" s="76"/>
      <c r="E37" s="41"/>
      <c r="F37" s="64"/>
      <c r="G37" s="7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78" t="s">
        <v>32</v>
      </c>
      <c r="B38" s="79"/>
      <c r="C38" s="79"/>
      <c r="D38" s="79"/>
      <c r="E38" s="80"/>
      <c r="F38" s="81">
        <f>SUM(F18,F24,F36)</f>
        <v>15473.156333333334</v>
      </c>
      <c r="G38" s="8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68"/>
      <c r="B39" s="68"/>
      <c r="C39" s="68"/>
      <c r="D39" s="83"/>
      <c r="E39" s="83"/>
      <c r="F39" s="84"/>
      <c r="G39" s="1"/>
      <c r="H39" s="2"/>
      <c r="I39" s="8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150" t="s">
        <v>33</v>
      </c>
      <c r="B40" s="151"/>
      <c r="C40" s="151"/>
      <c r="D40" s="151"/>
      <c r="E40" s="151"/>
      <c r="F40" s="15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86" t="s">
        <v>8</v>
      </c>
      <c r="B41" s="50" t="s">
        <v>34</v>
      </c>
      <c r="C41" s="50" t="s">
        <v>35</v>
      </c>
      <c r="D41" s="50" t="s">
        <v>36</v>
      </c>
      <c r="E41" s="50" t="s">
        <v>37</v>
      </c>
      <c r="F41" s="9" t="s">
        <v>11</v>
      </c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87" t="s">
        <v>38</v>
      </c>
      <c r="B42" s="88" t="s">
        <v>5</v>
      </c>
      <c r="C42" s="89">
        <f>BDI!C14</f>
        <v>0.21</v>
      </c>
      <c r="D42" s="90">
        <f>F38</f>
        <v>15473.156333333334</v>
      </c>
      <c r="E42" s="90">
        <f>C42*D42</f>
        <v>3249.36283</v>
      </c>
      <c r="F42" s="91">
        <f>E42</f>
        <v>3249.36283</v>
      </c>
      <c r="G42" s="53"/>
      <c r="H42" s="2"/>
      <c r="I42" s="8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1"/>
      <c r="B43" s="1"/>
      <c r="C43" s="1"/>
      <c r="D43" s="92"/>
      <c r="E43" s="40"/>
      <c r="F43" s="42">
        <f>F42</f>
        <v>3249.36283</v>
      </c>
      <c r="G43" s="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1"/>
      <c r="B44" s="1"/>
      <c r="C44" s="1"/>
      <c r="D44" s="92"/>
      <c r="E44" s="92"/>
      <c r="F44" s="84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93" t="s">
        <v>39</v>
      </c>
      <c r="B45" s="94"/>
      <c r="C45" s="95"/>
      <c r="D45" s="96"/>
      <c r="E45" s="97"/>
      <c r="F45" s="98">
        <f>F38+F43</f>
        <v>18722.519163333334</v>
      </c>
      <c r="G45" s="5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59"/>
      <c r="B46" s="59"/>
      <c r="C46" s="59"/>
      <c r="D46" s="92"/>
      <c r="E46" s="92"/>
      <c r="F46" s="99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2"/>
      <c r="B47" s="2"/>
      <c r="C47" s="100"/>
      <c r="D47" s="2"/>
      <c r="E47" s="50" t="s">
        <v>35</v>
      </c>
      <c r="F47" s="50" t="s">
        <v>36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152" t="s">
        <v>40</v>
      </c>
      <c r="B48" s="153"/>
      <c r="C48" s="153"/>
      <c r="D48" s="153"/>
      <c r="E48" s="101">
        <v>7454</v>
      </c>
      <c r="F48" s="98">
        <f>F45/E48</f>
        <v>2.5117412346838388</v>
      </c>
      <c r="G48" s="10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20">
    <mergeCell ref="A1:F1"/>
    <mergeCell ref="A2:F2"/>
    <mergeCell ref="A3:F3"/>
    <mergeCell ref="A5:F5"/>
    <mergeCell ref="A13:F13"/>
    <mergeCell ref="A15:C15"/>
    <mergeCell ref="A16:C16"/>
    <mergeCell ref="A31:C31"/>
    <mergeCell ref="A32:C32"/>
    <mergeCell ref="A33:C33"/>
    <mergeCell ref="A34:C34"/>
    <mergeCell ref="A40:F40"/>
    <mergeCell ref="A48:D48"/>
    <mergeCell ref="A17:C17"/>
    <mergeCell ref="A21:C21"/>
    <mergeCell ref="A26:F26"/>
    <mergeCell ref="A27:C27"/>
    <mergeCell ref="A28:C28"/>
    <mergeCell ref="A29:C29"/>
    <mergeCell ref="A30:C30"/>
  </mergeCells>
  <pageMargins left="0.51181102362204722" right="0.24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6640625" defaultRowHeight="15" customHeight="1" x14ac:dyDescent="0.3"/>
  <cols>
    <col min="1" max="1" width="36.25" customWidth="1"/>
    <col min="2" max="5" width="7.6640625" customWidth="1"/>
    <col min="6" max="6" width="8.75" customWidth="1"/>
    <col min="7" max="26" width="7.6640625" customWidth="1"/>
  </cols>
  <sheetData>
    <row r="1" spans="1:7" ht="14.25" customHeight="1" x14ac:dyDescent="0.3">
      <c r="A1" s="103"/>
      <c r="B1" s="104"/>
      <c r="C1" s="104"/>
      <c r="D1" s="103"/>
      <c r="E1" s="105"/>
      <c r="F1" s="103"/>
      <c r="G1" s="103"/>
    </row>
    <row r="2" spans="1:7" ht="14.25" customHeight="1" x14ac:dyDescent="0.35">
      <c r="A2" s="169" t="s">
        <v>41</v>
      </c>
      <c r="B2" s="170"/>
      <c r="C2" s="170"/>
      <c r="D2" s="170"/>
      <c r="E2" s="170"/>
      <c r="F2" s="171"/>
      <c r="G2" s="106"/>
    </row>
    <row r="3" spans="1:7" ht="14.25" customHeight="1" x14ac:dyDescent="0.35">
      <c r="A3" s="107"/>
      <c r="B3" s="108"/>
      <c r="C3" s="108"/>
      <c r="D3" s="108"/>
      <c r="E3" s="108"/>
      <c r="F3" s="109"/>
      <c r="G3" s="106"/>
    </row>
    <row r="4" spans="1:7" ht="14.25" customHeight="1" x14ac:dyDescent="0.3">
      <c r="A4" s="110"/>
      <c r="B4" s="104"/>
      <c r="C4" s="104"/>
      <c r="D4" s="172" t="s">
        <v>42</v>
      </c>
      <c r="E4" s="173"/>
      <c r="F4" s="174"/>
      <c r="G4" s="103"/>
    </row>
    <row r="5" spans="1:7" ht="14.25" customHeight="1" x14ac:dyDescent="0.3">
      <c r="A5" s="111"/>
      <c r="B5" s="103"/>
      <c r="C5" s="103"/>
      <c r="D5" s="112" t="s">
        <v>43</v>
      </c>
      <c r="E5" s="113" t="s">
        <v>44</v>
      </c>
      <c r="F5" s="114" t="s">
        <v>45</v>
      </c>
      <c r="G5" s="103"/>
    </row>
    <row r="6" spans="1:7" ht="14.25" customHeight="1" x14ac:dyDescent="0.3">
      <c r="A6" s="115" t="s">
        <v>46</v>
      </c>
      <c r="B6" s="116" t="s">
        <v>47</v>
      </c>
      <c r="C6" s="117">
        <v>0.01</v>
      </c>
      <c r="D6" s="118">
        <v>2.9700000000000001E-2</v>
      </c>
      <c r="E6" s="119">
        <v>5.0799999999999998E-2</v>
      </c>
      <c r="F6" s="120">
        <v>6.2700000000000006E-2</v>
      </c>
      <c r="G6" s="103"/>
    </row>
    <row r="7" spans="1:7" ht="14.25" customHeight="1" x14ac:dyDescent="0.3">
      <c r="A7" s="121" t="s">
        <v>48</v>
      </c>
      <c r="B7" s="122" t="s">
        <v>49</v>
      </c>
      <c r="C7" s="123">
        <v>0.01</v>
      </c>
      <c r="D7" s="118">
        <f>0.3%+0.56%</f>
        <v>8.6E-3</v>
      </c>
      <c r="E7" s="119">
        <f>0.48%+0.85%</f>
        <v>1.3299999999999999E-2</v>
      </c>
      <c r="F7" s="120">
        <f>0.82%+0.89%</f>
        <v>1.7099999999999997E-2</v>
      </c>
      <c r="G7" s="103"/>
    </row>
    <row r="8" spans="1:7" ht="14.25" customHeight="1" x14ac:dyDescent="0.3">
      <c r="A8" s="121" t="s">
        <v>50</v>
      </c>
      <c r="B8" s="122" t="s">
        <v>51</v>
      </c>
      <c r="C8" s="124">
        <v>0.1</v>
      </c>
      <c r="D8" s="118">
        <v>7.7799999999999994E-2</v>
      </c>
      <c r="E8" s="119">
        <v>0.1085</v>
      </c>
      <c r="F8" s="120">
        <v>0.13550000000000001</v>
      </c>
      <c r="G8" s="103"/>
    </row>
    <row r="9" spans="1:7" ht="14.25" customHeight="1" x14ac:dyDescent="0.3">
      <c r="A9" s="121" t="s">
        <v>52</v>
      </c>
      <c r="B9" s="122" t="s">
        <v>53</v>
      </c>
      <c r="C9" s="123">
        <f>(1+E9)^(E10/252)-1</f>
        <v>6.6775265150060825E-3</v>
      </c>
      <c r="D9" s="118" t="s">
        <v>54</v>
      </c>
      <c r="E9" s="125">
        <v>0.15</v>
      </c>
      <c r="F9" s="126"/>
      <c r="G9" s="103"/>
    </row>
    <row r="10" spans="1:7" ht="14.25" customHeight="1" x14ac:dyDescent="0.3">
      <c r="A10" s="121" t="s">
        <v>55</v>
      </c>
      <c r="B10" s="175" t="s">
        <v>56</v>
      </c>
      <c r="C10" s="123">
        <v>0.03</v>
      </c>
      <c r="D10" s="127" t="s">
        <v>57</v>
      </c>
      <c r="E10" s="128">
        <v>12</v>
      </c>
      <c r="F10" s="129"/>
      <c r="G10" s="103"/>
    </row>
    <row r="11" spans="1:7" ht="14.25" customHeight="1" x14ac:dyDescent="0.3">
      <c r="A11" s="130" t="s">
        <v>58</v>
      </c>
      <c r="B11" s="176"/>
      <c r="C11" s="131">
        <v>3.6499999999999998E-2</v>
      </c>
      <c r="D11" s="132"/>
      <c r="E11" s="128"/>
      <c r="F11" s="129"/>
      <c r="G11" s="103"/>
    </row>
    <row r="12" spans="1:7" ht="14.25" customHeight="1" x14ac:dyDescent="0.3">
      <c r="A12" s="133" t="s">
        <v>59</v>
      </c>
      <c r="B12" s="134"/>
      <c r="C12" s="135"/>
      <c r="D12" s="132"/>
      <c r="E12" s="128"/>
      <c r="F12" s="129"/>
      <c r="G12" s="103"/>
    </row>
    <row r="13" spans="1:7" ht="15.75" customHeight="1" x14ac:dyDescent="0.3">
      <c r="A13" s="136" t="s">
        <v>60</v>
      </c>
      <c r="B13" s="137"/>
      <c r="C13" s="138"/>
      <c r="D13" s="132"/>
      <c r="E13" s="128"/>
      <c r="F13" s="129"/>
      <c r="G13" s="103"/>
    </row>
    <row r="14" spans="1:7" ht="24" customHeight="1" x14ac:dyDescent="0.3">
      <c r="A14" s="139" t="s">
        <v>61</v>
      </c>
      <c r="B14" s="140"/>
      <c r="C14" s="141">
        <f>ROUND((((1+C6+C7)*(1+C8)*(1+C9))/(1-(C10+C11))-1),4)</f>
        <v>0.21</v>
      </c>
      <c r="D14" s="142">
        <v>0.21429999999999999</v>
      </c>
      <c r="E14" s="143">
        <v>0.2717</v>
      </c>
      <c r="F14" s="144">
        <v>0.3362</v>
      </c>
      <c r="G14" s="103"/>
    </row>
    <row r="15" spans="1:7" ht="14.25" customHeight="1" x14ac:dyDescent="0.3">
      <c r="A15" s="103"/>
      <c r="B15" s="103"/>
      <c r="C15" s="103"/>
      <c r="D15" s="103"/>
      <c r="E15" s="105"/>
      <c r="F15" s="103"/>
      <c r="G15" s="103"/>
    </row>
    <row r="16" spans="1:7" ht="14.25" customHeight="1" x14ac:dyDescent="0.3">
      <c r="A16" s="145"/>
      <c r="B16" s="145"/>
      <c r="C16" s="145"/>
      <c r="D16" s="145"/>
      <c r="E16" s="146"/>
      <c r="F16" s="145"/>
      <c r="G16" s="145"/>
    </row>
    <row r="17" spans="1:7" ht="14.25" customHeight="1" x14ac:dyDescent="0.3">
      <c r="A17" s="145"/>
      <c r="B17" s="145"/>
      <c r="C17" s="145"/>
      <c r="D17" s="145"/>
      <c r="E17" s="146"/>
      <c r="F17" s="145"/>
      <c r="G17" s="145"/>
    </row>
    <row r="18" spans="1:7" ht="14.25" customHeight="1" x14ac:dyDescent="0.3">
      <c r="A18" s="145"/>
      <c r="B18" s="145"/>
      <c r="C18" s="145"/>
      <c r="D18" s="145"/>
      <c r="E18" s="146"/>
      <c r="F18" s="145"/>
      <c r="G18" s="145"/>
    </row>
    <row r="19" spans="1:7" ht="14.25" customHeight="1" x14ac:dyDescent="0.3"/>
    <row r="20" spans="1:7" ht="14.25" customHeight="1" x14ac:dyDescent="0.3"/>
    <row r="21" spans="1:7" ht="14.25" customHeight="1" x14ac:dyDescent="0.3"/>
    <row r="22" spans="1:7" ht="14.25" customHeight="1" x14ac:dyDescent="0.3"/>
    <row r="23" spans="1:7" ht="14.2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25" customHeight="1" x14ac:dyDescent="0.3"/>
    <row r="28" spans="1:7" ht="14.2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F2"/>
    <mergeCell ref="D4:F4"/>
    <mergeCell ref="B10:B1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Boletos de taxa de lixo interio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MEIOAMBIENTE</dc:creator>
  <cp:lastModifiedBy>Admin</cp:lastModifiedBy>
  <dcterms:created xsi:type="dcterms:W3CDTF">2017-02-08T16:59:03Z</dcterms:created>
  <dcterms:modified xsi:type="dcterms:W3CDTF">2025-10-07T17:29:39Z</dcterms:modified>
</cp:coreProperties>
</file>