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5015" windowHeight="7620"/>
  </bookViews>
  <sheets>
    <sheet name="8h Limpeza e Higienização LP" sheetId="1" r:id="rId1"/>
  </sheets>
  <calcPr calcId="144525"/>
  <extLst>
    <ext uri="GoogleSheetsCustomDataVersion2">
      <go:sheetsCustomData xmlns:go="http://customooxmlschemas.google.com/" r:id="rId5" roundtripDataChecksum="ld/PkHEsGaBrCsBG9i0CsRIJVKP5LR2wPrwIYv8Is6I="/>
    </ext>
  </extLst>
</workbook>
</file>

<file path=xl/calcChain.xml><?xml version="1.0" encoding="utf-8"?>
<calcChain xmlns="http://schemas.openxmlformats.org/spreadsheetml/2006/main">
  <c r="D165" i="1" l="1"/>
  <c r="D164" i="1"/>
  <c r="D143" i="1"/>
  <c r="D142" i="1"/>
  <c r="D141" i="1"/>
  <c r="D140" i="1"/>
  <c r="D144" i="1" s="1"/>
  <c r="E144" i="1" s="1"/>
  <c r="D139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35" i="1" s="1"/>
  <c r="E82" i="1"/>
  <c r="E81" i="1"/>
  <c r="D76" i="1"/>
  <c r="D104" i="1" s="1"/>
  <c r="D74" i="1"/>
  <c r="D61" i="1"/>
  <c r="E55" i="1"/>
  <c r="B53" i="1"/>
  <c r="E54" i="1" s="1"/>
  <c r="E42" i="1"/>
  <c r="E41" i="1"/>
  <c r="E40" i="1"/>
  <c r="E39" i="1"/>
  <c r="E38" i="1"/>
  <c r="E37" i="1"/>
  <c r="E36" i="1"/>
  <c r="E35" i="1"/>
  <c r="E34" i="1"/>
  <c r="E33" i="1"/>
  <c r="E32" i="1"/>
  <c r="E31" i="1"/>
  <c r="E43" i="1" s="1"/>
  <c r="C26" i="1"/>
  <c r="E21" i="1"/>
  <c r="E56" i="1" l="1"/>
  <c r="E80" i="1"/>
  <c r="E85" i="1" s="1"/>
  <c r="E91" i="1" s="1"/>
  <c r="E172" i="1"/>
  <c r="E152" i="1"/>
  <c r="E168" i="1" l="1"/>
  <c r="E148" i="1"/>
  <c r="E61" i="1"/>
  <c r="E62" i="1"/>
  <c r="E63" i="1" l="1"/>
  <c r="E109" i="1" l="1"/>
  <c r="E110" i="1" s="1"/>
  <c r="E115" i="1" s="1"/>
  <c r="E89" i="1"/>
  <c r="C66" i="1"/>
  <c r="E99" i="1"/>
  <c r="E105" i="1"/>
  <c r="E73" i="1" l="1"/>
  <c r="E71" i="1"/>
  <c r="E70" i="1"/>
  <c r="E69" i="1"/>
  <c r="E68" i="1"/>
  <c r="E67" i="1"/>
  <c r="E72" i="1"/>
  <c r="E75" i="1"/>
  <c r="E74" i="1" l="1"/>
  <c r="E76" i="1" s="1"/>
  <c r="E90" i="1" s="1"/>
  <c r="E92" i="1" s="1"/>
  <c r="E103" i="1" l="1"/>
  <c r="E169" i="1"/>
  <c r="E149" i="1"/>
  <c r="E97" i="1"/>
  <c r="E106" i="1" l="1"/>
  <c r="E114" i="1" s="1"/>
  <c r="E104" i="1"/>
  <c r="E98" i="1"/>
  <c r="E100" i="1"/>
  <c r="E113" i="1" s="1"/>
  <c r="E116" i="1" l="1"/>
  <c r="E170" i="1" l="1"/>
  <c r="E150" i="1"/>
  <c r="A122" i="1"/>
  <c r="F134" i="1" l="1"/>
  <c r="F131" i="1"/>
  <c r="F125" i="1"/>
  <c r="F133" i="1"/>
  <c r="F127" i="1"/>
  <c r="F132" i="1"/>
  <c r="F129" i="1"/>
  <c r="F126" i="1"/>
  <c r="F123" i="1"/>
  <c r="F128" i="1"/>
  <c r="F130" i="1"/>
  <c r="F124" i="1"/>
  <c r="F135" i="1" l="1"/>
  <c r="E151" i="1" s="1"/>
  <c r="E171" i="1" l="1"/>
  <c r="E153" i="1"/>
  <c r="C157" i="1" l="1"/>
  <c r="E157" i="1" s="1"/>
  <c r="C158" i="1" l="1"/>
  <c r="E158" i="1" l="1"/>
  <c r="C163" i="1"/>
  <c r="E163" i="1" s="1"/>
  <c r="C161" i="1" l="1"/>
  <c r="E161" i="1" s="1"/>
  <c r="C162" i="1"/>
  <c r="E162" i="1" s="1"/>
  <c r="E164" i="1" l="1"/>
  <c r="E165" i="1" s="1"/>
  <c r="E173" i="1" s="1"/>
  <c r="E174" i="1" s="1"/>
  <c r="D177" i="1" s="1"/>
  <c r="E177" i="1" s="1"/>
</calcChain>
</file>

<file path=xl/sharedStrings.xml><?xml version="1.0" encoding="utf-8"?>
<sst xmlns="http://schemas.openxmlformats.org/spreadsheetml/2006/main" count="191" uniqueCount="141">
  <si>
    <t>PLANILHA - LIMPEZA E HIGIENIZAÇÃO - SEMED</t>
  </si>
  <si>
    <t>Dados da CCT</t>
  </si>
  <si>
    <t>Município/UF</t>
  </si>
  <si>
    <t>Santo Antônio da Patrulha/RS</t>
  </si>
  <si>
    <t>Serviço</t>
  </si>
  <si>
    <t>Limpeza e higienização</t>
  </si>
  <si>
    <t>Categoria</t>
  </si>
  <si>
    <t>Auxiliar de limpeza</t>
  </si>
  <si>
    <t>CBO</t>
  </si>
  <si>
    <t>CCT nº</t>
  </si>
  <si>
    <t>RS000040/2025</t>
  </si>
  <si>
    <t>Data base</t>
  </si>
  <si>
    <t>1º de janeiro de 2025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</si>
  <si>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</si>
  <si>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</si>
  <si>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</si>
  <si>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</si>
  <si>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</si>
  <si>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</si>
  <si>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</si>
  <si>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</si>
  <si>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</si>
  <si>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</si>
  <si>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</si>
  <si>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</si>
  <si>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</si>
  <si>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</si>
  <si>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</si>
  <si>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</si>
  <si>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</si>
  <si>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</si>
  <si>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</si>
  <si>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</si>
  <si>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</si>
  <si>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</si>
  <si>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</si>
  <si>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</si>
  <si>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</si>
  <si>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</si>
  <si>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</si>
  <si>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</si>
  <si>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</si>
  <si>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</si>
  <si>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</si>
  <si>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</si>
  <si>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</si>
  <si>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</si>
  <si>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</si>
  <si>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</si>
  <si>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</si>
  <si>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</si>
  <si>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</si>
  <si>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 xml:space="preserve">PLANILHA DE CUSTOS -AUX. LIMPEZA 200H 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</si>
  <si>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</si>
  <si>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</si>
  <si>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</si>
  <si>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</si>
  <si>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</si>
  <si>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</si>
  <si>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</si>
  <si>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</si>
  <si>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</si>
  <si>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</si>
  <si>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</si>
  <si>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</si>
  <si>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</si>
  <si>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</si>
  <si>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</si>
  <si>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RAT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</si>
  <si>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</si>
  <si>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</si>
  <si>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</si>
  <si>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</si>
  <si>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</si>
  <si>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</si>
  <si>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</si>
  <si>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</si>
  <si>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</si>
  <si>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</si>
  <si>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</si>
  <si>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</si>
  <si>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</si>
  <si>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</si>
  <si>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</si>
  <si>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</si>
  <si>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</si>
  <si>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</si>
  <si>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</si>
  <si>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</si>
  <si>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</si>
  <si>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</si>
  <si>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</si>
  <si>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</si>
  <si>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</si>
  <si>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</si>
  <si>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</si>
  <si>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</si>
  <si>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</si>
  <si>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</si>
  <si>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</si>
  <si>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</si>
  <si>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</si>
  <si>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</si>
  <si>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</si>
  <si>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</si>
  <si>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</si>
  <si>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</si>
  <si>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</si>
  <si>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</si>
  <si>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</si>
  <si>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Camiseta azul marinho adulta manga longa</t>
  </si>
  <si>
    <t>Camiseta adulta azul marinho manga curta</t>
  </si>
  <si>
    <t>Calça azul marinho adulto</t>
  </si>
  <si>
    <t>Sapato EPI preto</t>
  </si>
  <si>
    <t>Luva confeccionada em borracha natural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</si>
  <si>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</si>
  <si>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</si>
  <si>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</si>
  <si>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</si>
  <si>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</si>
  <si>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</si>
  <si>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</si>
  <si>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</si>
  <si>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</si>
  <si>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</si>
  <si>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</si>
  <si>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</si>
  <si>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</si>
  <si>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</si>
  <si>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</si>
  <si>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</si>
  <si>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</si>
  <si>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</si>
  <si>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</si>
  <si>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</si>
  <si>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por posto de trabalho mês</t>
  </si>
  <si>
    <t>Custo estimado da contratação</t>
  </si>
  <si>
    <t>Postos de trabalho</t>
  </si>
  <si>
    <t>R$ mês</t>
  </si>
  <si>
    <t>R$ anual     (10 meses)</t>
  </si>
  <si>
    <t>ENSINO FUNDAMENTAL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</si>
</sst>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-* #,##0.0000000000_-;\-* #,##0.0000000000_-;_-* &quot;-&quot;??_-;_-@"/>
    <numFmt numFmtId="167" formatCode="0.0000"/>
    <numFmt numFmtId="168" formatCode="#,##0.00_ ;\-#,##0.00\ "/>
    <numFmt numFmtId="169" formatCode="_-* #,##0.00_-;\-* #,##0.00_-;_-* &quot;-&quot;????????_-;_-@"/>
    <numFmt numFmtId="170" formatCode="_-* #,##0.00_-;\-* #,##0.00_-;_-* &quot;-&quot;????_-;_-@"/>
    <numFmt numFmtId="171" formatCode="_-* #,##0.0000_-;\-* #,##0.0000_-;_-* &quot;-&quot;????_-;_-@"/>
  </numFmts>
  <fonts count="18">
    <font>
      <sz val="11"/>
      <color theme="1"/>
      <name val="Calibri"/>
      <scheme val="minor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1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26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sz val="10"/>
      <color rgb="FF000000"/>
      <name val="Calibri"/>
    </font>
    <font>
      <sz val="9"/>
      <color rgb="FF000000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2" fontId="6" fillId="0" borderId="0" xfId="0" applyNumberFormat="1" applyFont="1" applyAlignment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9" fontId="3" fillId="2" borderId="5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5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center"/>
    </xf>
    <xf numFmtId="0" fontId="7" fillId="0" borderId="0" xfId="0" applyFont="1"/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165" fontId="3" fillId="0" borderId="0" xfId="0" applyNumberFormat="1" applyFont="1"/>
    <xf numFmtId="0" fontId="7" fillId="0" borderId="5" xfId="0" applyFont="1" applyBorder="1"/>
    <xf numFmtId="10" fontId="7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/>
    </xf>
    <xf numFmtId="10" fontId="7" fillId="0" borderId="5" xfId="0" applyNumberFormat="1" applyFont="1" applyBorder="1" applyAlignment="1">
      <alignment horizontal="right"/>
    </xf>
    <xf numFmtId="10" fontId="7" fillId="0" borderId="5" xfId="0" applyNumberFormat="1" applyFont="1" applyBorder="1"/>
    <xf numFmtId="0" fontId="7" fillId="0" borderId="6" xfId="0" applyFont="1" applyBorder="1"/>
    <xf numFmtId="0" fontId="7" fillId="0" borderId="8" xfId="0" applyFont="1" applyBorder="1"/>
    <xf numFmtId="10" fontId="7" fillId="0" borderId="8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167" fontId="3" fillId="0" borderId="0" xfId="0" applyNumberFormat="1" applyFont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10" fontId="3" fillId="0" borderId="17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0" fontId="3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" fontId="2" fillId="2" borderId="18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right"/>
    </xf>
    <xf numFmtId="0" fontId="10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165" fontId="7" fillId="2" borderId="5" xfId="0" applyNumberFormat="1" applyFont="1" applyFill="1" applyBorder="1"/>
    <xf numFmtId="165" fontId="7" fillId="0" borderId="0" xfId="0" applyNumberFormat="1" applyFont="1"/>
    <xf numFmtId="0" fontId="7" fillId="2" borderId="5" xfId="0" applyFont="1" applyFill="1" applyBorder="1"/>
    <xf numFmtId="165" fontId="10" fillId="0" borderId="0" xfId="0" applyNumberFormat="1" applyFont="1"/>
    <xf numFmtId="165" fontId="2" fillId="2" borderId="5" xfId="0" applyNumberFormat="1" applyFont="1" applyFill="1" applyBorder="1"/>
    <xf numFmtId="165" fontId="2" fillId="0" borderId="0" xfId="0" applyNumberFormat="1" applyFont="1"/>
    <xf numFmtId="167" fontId="3" fillId="0" borderId="0" xfId="0" applyNumberFormat="1" applyFont="1"/>
    <xf numFmtId="2" fontId="3" fillId="0" borderId="0" xfId="0" applyNumberFormat="1" applyFont="1"/>
    <xf numFmtId="10" fontId="3" fillId="0" borderId="0" xfId="0" applyNumberFormat="1" applyFont="1"/>
    <xf numFmtId="10" fontId="7" fillId="2" borderId="5" xfId="0" applyNumberFormat="1" applyFont="1" applyFill="1" applyBorder="1"/>
    <xf numFmtId="10" fontId="10" fillId="0" borderId="0" xfId="0" applyNumberFormat="1" applyFont="1"/>
    <xf numFmtId="0" fontId="11" fillId="0" borderId="0" xfId="0" applyFont="1" applyAlignment="1">
      <alignment horizontal="center"/>
    </xf>
    <xf numFmtId="168" fontId="7" fillId="0" borderId="5" xfId="0" applyNumberFormat="1" applyFont="1" applyBorder="1"/>
    <xf numFmtId="168" fontId="10" fillId="0" borderId="0" xfId="0" applyNumberFormat="1" applyFont="1"/>
    <xf numFmtId="168" fontId="7" fillId="0" borderId="0" xfId="0" applyNumberFormat="1" applyFont="1"/>
    <xf numFmtId="9" fontId="10" fillId="0" borderId="0" xfId="0" applyNumberFormat="1" applyFont="1"/>
    <xf numFmtId="10" fontId="3" fillId="0" borderId="5" xfId="0" applyNumberFormat="1" applyFont="1" applyBorder="1"/>
    <xf numFmtId="10" fontId="2" fillId="2" borderId="5" xfId="0" applyNumberFormat="1" applyFont="1" applyFill="1" applyBorder="1"/>
    <xf numFmtId="168" fontId="2" fillId="2" borderId="5" xfId="0" applyNumberFormat="1" applyFont="1" applyFill="1" applyBorder="1"/>
    <xf numFmtId="168" fontId="2" fillId="0" borderId="0" xfId="0" applyNumberFormat="1" applyFont="1"/>
    <xf numFmtId="10" fontId="3" fillId="2" borderId="5" xfId="0" applyNumberFormat="1" applyFont="1" applyFill="1" applyBorder="1"/>
    <xf numFmtId="168" fontId="7" fillId="2" borderId="5" xfId="0" applyNumberFormat="1" applyFont="1" applyFill="1" applyBorder="1"/>
    <xf numFmtId="9" fontId="3" fillId="0" borderId="0" xfId="0" applyNumberFormat="1" applyFont="1"/>
    <xf numFmtId="168" fontId="7" fillId="2" borderId="5" xfId="0" applyNumberFormat="1" applyFont="1" applyFill="1" applyBorder="1" applyAlignment="1">
      <alignment horizontal="right"/>
    </xf>
    <xf numFmtId="4" fontId="7" fillId="0" borderId="0" xfId="0" applyNumberFormat="1" applyFont="1"/>
    <xf numFmtId="168" fontId="7" fillId="3" borderId="21" xfId="0" applyNumberFormat="1" applyFont="1" applyFill="1" applyBorder="1" applyAlignment="1">
      <alignment horizontal="right"/>
    </xf>
    <xf numFmtId="168" fontId="7" fillId="0" borderId="0" xfId="0" applyNumberFormat="1" applyFont="1" applyAlignment="1">
      <alignment horizontal="right"/>
    </xf>
    <xf numFmtId="168" fontId="7" fillId="0" borderId="5" xfId="0" applyNumberFormat="1" applyFont="1" applyBorder="1" applyAlignment="1">
      <alignment horizontal="right"/>
    </xf>
    <xf numFmtId="168" fontId="2" fillId="2" borderId="5" xfId="0" applyNumberFormat="1" applyFont="1" applyFill="1" applyBorder="1" applyAlignment="1">
      <alignment horizontal="right"/>
    </xf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2" borderId="5" xfId="0" applyNumberFormat="1" applyFont="1" applyFill="1" applyBorder="1"/>
    <xf numFmtId="4" fontId="3" fillId="0" borderId="0" xfId="0" applyNumberFormat="1" applyFont="1"/>
    <xf numFmtId="4" fontId="2" fillId="2" borderId="5" xfId="0" applyNumberFormat="1" applyFont="1" applyFill="1" applyBorder="1"/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165" fontId="3" fillId="2" borderId="5" xfId="0" applyNumberFormat="1" applyFont="1" applyFill="1" applyBorder="1"/>
    <xf numFmtId="9" fontId="3" fillId="2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/>
    <xf numFmtId="9" fontId="3" fillId="0" borderId="5" xfId="0" applyNumberFormat="1" applyFont="1" applyBorder="1" applyAlignment="1">
      <alignment horizontal="center"/>
    </xf>
    <xf numFmtId="2" fontId="9" fillId="2" borderId="5" xfId="0" applyNumberFormat="1" applyFont="1" applyFill="1" applyBorder="1"/>
    <xf numFmtId="2" fontId="9" fillId="0" borderId="0" xfId="0" applyNumberFormat="1" applyFont="1"/>
    <xf numFmtId="169" fontId="3" fillId="0" borderId="0" xfId="0" applyNumberFormat="1" applyFont="1"/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center"/>
    </xf>
    <xf numFmtId="2" fontId="2" fillId="0" borderId="0" xfId="0" applyNumberFormat="1" applyFont="1"/>
    <xf numFmtId="2" fontId="3" fillId="0" borderId="5" xfId="0" applyNumberFormat="1" applyFont="1" applyBorder="1"/>
    <xf numFmtId="2" fontId="7" fillId="2" borderId="5" xfId="0" applyNumberFormat="1" applyFont="1" applyFill="1" applyBorder="1" applyAlignment="1">
      <alignment horizontal="right"/>
    </xf>
    <xf numFmtId="2" fontId="10" fillId="2" borderId="5" xfId="0" applyNumberFormat="1" applyFont="1" applyFill="1" applyBorder="1"/>
    <xf numFmtId="2" fontId="10" fillId="0" borderId="0" xfId="0" applyNumberFormat="1" applyFont="1"/>
    <xf numFmtId="0" fontId="8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5" xfId="0" applyFont="1" applyBorder="1"/>
    <xf numFmtId="2" fontId="11" fillId="2" borderId="5" xfId="0" applyNumberFormat="1" applyFont="1" applyFill="1" applyBorder="1"/>
    <xf numFmtId="2" fontId="11" fillId="0" borderId="0" xfId="0" applyNumberFormat="1" applyFont="1"/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11" fillId="0" borderId="5" xfId="0" applyNumberFormat="1" applyFont="1" applyBorder="1"/>
    <xf numFmtId="2" fontId="2" fillId="2" borderId="5" xfId="0" applyNumberFormat="1" applyFont="1" applyFill="1" applyBorder="1"/>
    <xf numFmtId="0" fontId="13" fillId="0" borderId="5" xfId="0" applyFont="1" applyBorder="1" applyAlignment="1">
      <alignment horizontal="center" wrapText="1"/>
    </xf>
    <xf numFmtId="2" fontId="13" fillId="2" borderId="5" xfId="0" applyNumberFormat="1" applyFont="1" applyFill="1" applyBorder="1" applyAlignment="1">
      <alignment horizontal="center" wrapText="1"/>
    </xf>
    <xf numFmtId="167" fontId="14" fillId="0" borderId="5" xfId="0" applyNumberFormat="1" applyFont="1" applyBorder="1"/>
    <xf numFmtId="0" fontId="14" fillId="0" borderId="5" xfId="0" applyFont="1" applyBorder="1" applyAlignment="1">
      <alignment horizontal="left" wrapText="1"/>
    </xf>
    <xf numFmtId="167" fontId="14" fillId="0" borderId="5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0" fontId="14" fillId="0" borderId="5" xfId="0" applyNumberFormat="1" applyFont="1" applyBorder="1" applyAlignment="1">
      <alignment horizontal="center" wrapText="1"/>
    </xf>
    <xf numFmtId="167" fontId="14" fillId="0" borderId="5" xfId="0" applyNumberFormat="1" applyFont="1" applyBorder="1" applyAlignment="1">
      <alignment wrapText="1"/>
    </xf>
    <xf numFmtId="2" fontId="14" fillId="0" borderId="5" xfId="0" applyNumberFormat="1" applyFont="1" applyBorder="1"/>
    <xf numFmtId="170" fontId="3" fillId="0" borderId="0" xfId="0" applyNumberFormat="1" applyFont="1"/>
    <xf numFmtId="0" fontId="14" fillId="0" borderId="5" xfId="0" applyFont="1" applyBorder="1" applyAlignment="1">
      <alignment wrapText="1"/>
    </xf>
    <xf numFmtId="171" fontId="3" fillId="0" borderId="0" xfId="0" applyNumberFormat="1" applyFont="1"/>
    <xf numFmtId="2" fontId="13" fillId="0" borderId="5" xfId="0" applyNumberFormat="1" applyFont="1" applyBorder="1"/>
    <xf numFmtId="0" fontId="3" fillId="3" borderId="5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2" fontId="15" fillId="3" borderId="5" xfId="0" applyNumberFormat="1" applyFont="1" applyFill="1" applyBorder="1" applyAlignment="1">
      <alignment horizontal="center"/>
    </xf>
    <xf numFmtId="4" fontId="15" fillId="3" borderId="5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/>
    </xf>
    <xf numFmtId="2" fontId="15" fillId="3" borderId="5" xfId="0" applyNumberFormat="1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4" fontId="9" fillId="3" borderId="5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4" fontId="7" fillId="2" borderId="5" xfId="0" applyNumberFormat="1" applyFont="1" applyFill="1" applyBorder="1"/>
    <xf numFmtId="0" fontId="3" fillId="0" borderId="3" xfId="0" applyFont="1" applyBorder="1" applyAlignment="1">
      <alignment horizontal="center"/>
    </xf>
    <xf numFmtId="165" fontId="2" fillId="0" borderId="4" xfId="0" applyNumberFormat="1" applyFont="1" applyBorder="1"/>
    <xf numFmtId="2" fontId="7" fillId="2" borderId="5" xfId="0" applyNumberFormat="1" applyFont="1" applyFill="1" applyBorder="1"/>
    <xf numFmtId="2" fontId="7" fillId="0" borderId="0" xfId="0" applyNumberFormat="1" applyFont="1"/>
    <xf numFmtId="10" fontId="2" fillId="2" borderId="18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0" fontId="3" fillId="3" borderId="21" xfId="0" applyFont="1" applyFill="1" applyBorder="1"/>
    <xf numFmtId="168" fontId="3" fillId="2" borderId="5" xfId="0" applyNumberFormat="1" applyFont="1" applyFill="1" applyBorder="1"/>
    <xf numFmtId="168" fontId="3" fillId="0" borderId="0" xfId="0" applyNumberFormat="1" applyFont="1"/>
    <xf numFmtId="4" fontId="9" fillId="2" borderId="5" xfId="0" applyNumberFormat="1" applyFont="1" applyFill="1" applyBorder="1"/>
    <xf numFmtId="4" fontId="11" fillId="0" borderId="0" xfId="0" applyNumberFormat="1" applyFont="1"/>
    <xf numFmtId="0" fontId="9" fillId="0" borderId="8" xfId="0" applyFont="1" applyBorder="1" applyAlignment="1">
      <alignment horizontal="right"/>
    </xf>
    <xf numFmtId="4" fontId="9" fillId="0" borderId="0" xfId="0" applyNumberFormat="1" applyFont="1"/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5" fillId="0" borderId="10" xfId="0" applyFont="1" applyBorder="1"/>
    <xf numFmtId="0" fontId="2" fillId="0" borderId="11" xfId="0" applyFont="1" applyBorder="1" applyAlignment="1">
      <alignment horizontal="center" wrapText="1"/>
    </xf>
    <xf numFmtId="0" fontId="5" fillId="0" borderId="14" xfId="0" applyFont="1" applyBorder="1"/>
    <xf numFmtId="0" fontId="2" fillId="0" borderId="12" xfId="0" applyFont="1" applyBorder="1" applyAlignment="1">
      <alignment horizontal="center" wrapText="1"/>
    </xf>
    <xf numFmtId="0" fontId="5" fillId="0" borderId="13" xfId="0" applyFont="1" applyBorder="1"/>
    <xf numFmtId="0" fontId="2" fillId="0" borderId="2" xfId="0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0" fontId="9" fillId="3" borderId="2" xfId="0" applyFont="1" applyFill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5" fillId="0" borderId="8" xfId="0" applyFont="1" applyBorder="1"/>
    <xf numFmtId="0" fontId="13" fillId="0" borderId="2" xfId="0" applyFont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5" fillId="0" borderId="23" xfId="0" applyFont="1" applyBorder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right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>
      <selection sqref="A1:E1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1.5703125" customWidth="1"/>
    <col min="4" max="4" width="11.85546875" customWidth="1"/>
    <col min="5" max="5" width="12.28515625" customWidth="1"/>
    <col min="6" max="6" width="11" customWidth="1"/>
    <col min="7" max="7" width="8.7109375" customWidth="1"/>
    <col min="8" max="8" width="9.28515625" customWidth="1"/>
    <col min="9" max="9" width="16.28515625" customWidth="1"/>
    <col min="10" max="11" width="15.5703125" customWidth="1"/>
    <col min="12" max="12" width="11.5703125" customWidth="1"/>
    <col min="13" max="13" width="16.85546875" customWidth="1"/>
    <col min="14" max="18" width="9.140625" customWidth="1"/>
    <col min="19" max="26" width="8.7109375" customWidth="1"/>
  </cols>
  <sheetData>
    <row r="1" spans="1:26" ht="15.75">
      <c r="A1" s="181" t="s">
        <v>0</v>
      </c>
      <c r="B1" s="182"/>
      <c r="C1" s="182"/>
      <c r="D1" s="182"/>
      <c r="E1" s="182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3"/>
      <c r="B2" s="183"/>
      <c r="C2" s="184"/>
      <c r="D2" s="18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85" t="s">
        <v>1</v>
      </c>
      <c r="B3" s="186"/>
      <c r="C3" s="186"/>
      <c r="D3" s="186"/>
      <c r="E3" s="187"/>
      <c r="F3" s="4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88" t="s">
        <v>2</v>
      </c>
      <c r="B4" s="187"/>
      <c r="C4" s="188" t="s">
        <v>3</v>
      </c>
      <c r="D4" s="186"/>
      <c r="E4" s="187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88" t="s">
        <v>4</v>
      </c>
      <c r="B5" s="187"/>
      <c r="C5" s="188" t="s">
        <v>5</v>
      </c>
      <c r="D5" s="186"/>
      <c r="E5" s="187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88" t="s">
        <v>6</v>
      </c>
      <c r="B6" s="187"/>
      <c r="C6" s="188" t="s">
        <v>7</v>
      </c>
      <c r="D6" s="186"/>
      <c r="E6" s="187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88" t="s">
        <v>8</v>
      </c>
      <c r="B7" s="187"/>
      <c r="C7" s="188">
        <v>5143</v>
      </c>
      <c r="D7" s="186"/>
      <c r="E7" s="187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88" t="s">
        <v>9</v>
      </c>
      <c r="B8" s="187"/>
      <c r="C8" s="6" t="s">
        <v>10</v>
      </c>
      <c r="D8" s="7"/>
      <c r="E8" s="8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88" t="s">
        <v>11</v>
      </c>
      <c r="B9" s="187"/>
      <c r="C9" s="188" t="s">
        <v>12</v>
      </c>
      <c r="D9" s="186"/>
      <c r="E9" s="187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13</v>
      </c>
      <c r="B10" s="10">
        <v>220</v>
      </c>
      <c r="C10" s="189">
        <v>1653.58</v>
      </c>
      <c r="D10" s="186"/>
      <c r="E10" s="187"/>
      <c r="F10" s="5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"/>
      <c r="B11" s="5"/>
      <c r="C11" s="12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88" t="s">
        <v>14</v>
      </c>
      <c r="B12" s="187"/>
      <c r="C12" s="13" t="s">
        <v>15</v>
      </c>
      <c r="D12" s="13" t="s">
        <v>16</v>
      </c>
      <c r="E12" s="13" t="s">
        <v>17</v>
      </c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90"/>
      <c r="B13" s="191"/>
      <c r="C13" s="14">
        <v>1</v>
      </c>
      <c r="D13" s="15">
        <v>25.42</v>
      </c>
      <c r="E13" s="16">
        <v>0.19</v>
      </c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88" t="s">
        <v>18</v>
      </c>
      <c r="B14" s="187"/>
      <c r="C14" s="13" t="s">
        <v>15</v>
      </c>
      <c r="D14" s="13" t="s">
        <v>16</v>
      </c>
      <c r="E14" s="13" t="s">
        <v>17</v>
      </c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192"/>
      <c r="B15" s="187"/>
      <c r="C15" s="14">
        <v>2</v>
      </c>
      <c r="D15" s="19">
        <v>6</v>
      </c>
      <c r="E15" s="20">
        <v>0.06</v>
      </c>
      <c r="F15" s="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18"/>
      <c r="B16" s="21"/>
      <c r="C16" s="22"/>
      <c r="D16" s="19"/>
      <c r="E16" s="23"/>
      <c r="F16" s="2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18"/>
      <c r="B17" s="21"/>
      <c r="C17" s="22"/>
      <c r="D17" s="19"/>
      <c r="E17" s="23"/>
      <c r="F17" s="2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88" t="s">
        <v>19</v>
      </c>
      <c r="B18" s="187"/>
      <c r="C18" s="22"/>
      <c r="D18" s="19">
        <v>24.1</v>
      </c>
      <c r="E18" s="22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25"/>
      <c r="D19" s="25"/>
      <c r="E19" s="25"/>
      <c r="F19" s="2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85" t="s">
        <v>20</v>
      </c>
      <c r="B20" s="187"/>
      <c r="C20" s="26" t="s">
        <v>21</v>
      </c>
      <c r="D20" s="26" t="s">
        <v>22</v>
      </c>
      <c r="E20" s="13" t="s">
        <v>23</v>
      </c>
      <c r="F20" s="1"/>
      <c r="G20" s="3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7" t="s">
        <v>24</v>
      </c>
      <c r="B21" s="28">
        <v>12</v>
      </c>
      <c r="C21" s="29">
        <v>30</v>
      </c>
      <c r="D21" s="28">
        <v>0</v>
      </c>
      <c r="E21" s="22">
        <f>C21+D21</f>
        <v>30</v>
      </c>
      <c r="F21" s="17"/>
      <c r="G21" s="3"/>
      <c r="H21" s="3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93" t="s">
        <v>25</v>
      </c>
      <c r="B22" s="186"/>
      <c r="C22" s="187"/>
      <c r="D22" s="31"/>
      <c r="E22" s="31"/>
      <c r="F22" s="25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1" t="s">
        <v>26</v>
      </c>
      <c r="B23" s="31"/>
      <c r="C23" s="32">
        <v>0.39650000000000002</v>
      </c>
      <c r="D23" s="31"/>
      <c r="E23" s="31"/>
      <c r="F23" s="25"/>
      <c r="G23" s="3"/>
      <c r="H23" s="3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7" t="s">
        <v>27</v>
      </c>
      <c r="B24" s="31"/>
      <c r="C24" s="34">
        <v>0.39650000000000002</v>
      </c>
      <c r="D24" s="31"/>
      <c r="E24" s="31"/>
      <c r="F24" s="25"/>
      <c r="G24" s="3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88" t="s">
        <v>28</v>
      </c>
      <c r="B25" s="187"/>
      <c r="C25" s="34">
        <v>2.1600000000000001E-2</v>
      </c>
      <c r="D25" s="31"/>
      <c r="E25" s="31"/>
      <c r="F25" s="2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1" t="s">
        <v>29</v>
      </c>
      <c r="B26" s="31"/>
      <c r="C26" s="35">
        <f>(100%-(C23+C24+C25))</f>
        <v>0.18540000000000001</v>
      </c>
      <c r="D26" s="31"/>
      <c r="E26" s="31"/>
      <c r="F26" s="25"/>
      <c r="G26" s="3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6"/>
      <c r="B27" s="37"/>
      <c r="C27" s="38"/>
      <c r="D27" s="37"/>
      <c r="E27" s="37"/>
      <c r="F27" s="2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194" t="s">
        <v>30</v>
      </c>
      <c r="B28" s="195"/>
      <c r="C28" s="195"/>
      <c r="D28" s="195"/>
      <c r="E28" s="195"/>
      <c r="F28" s="39"/>
      <c r="G28" s="3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196" t="s">
        <v>6</v>
      </c>
      <c r="B29" s="196" t="s">
        <v>31</v>
      </c>
      <c r="C29" s="196" t="s">
        <v>32</v>
      </c>
      <c r="D29" s="198">
        <v>12</v>
      </c>
      <c r="E29" s="199"/>
      <c r="F29" s="4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97"/>
      <c r="B30" s="197"/>
      <c r="C30" s="197"/>
      <c r="D30" s="41" t="s">
        <v>33</v>
      </c>
      <c r="E30" s="41" t="s">
        <v>34</v>
      </c>
      <c r="F30" s="4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2" t="s">
        <v>35</v>
      </c>
      <c r="B31" s="43">
        <v>1</v>
      </c>
      <c r="C31" s="43">
        <v>30</v>
      </c>
      <c r="D31" s="44">
        <v>0.69040000000000001</v>
      </c>
      <c r="E31" s="45">
        <f t="shared" ref="E31:E42" si="0">B31*C31*D31</f>
        <v>20.712</v>
      </c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7" t="s">
        <v>36</v>
      </c>
      <c r="B32" s="43">
        <v>1</v>
      </c>
      <c r="C32" s="43">
        <v>1</v>
      </c>
      <c r="D32" s="44">
        <v>1</v>
      </c>
      <c r="E32" s="45">
        <f t="shared" si="0"/>
        <v>1</v>
      </c>
      <c r="F32" s="4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7" t="s">
        <v>37</v>
      </c>
      <c r="B33" s="43">
        <v>0.16420000000000001</v>
      </c>
      <c r="C33" s="43">
        <v>15</v>
      </c>
      <c r="D33" s="44">
        <v>0.69040000000000001</v>
      </c>
      <c r="E33" s="45">
        <f t="shared" si="0"/>
        <v>1.7004552000000002</v>
      </c>
      <c r="F33" s="4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7" t="s">
        <v>38</v>
      </c>
      <c r="B34" s="43">
        <v>1</v>
      </c>
      <c r="C34" s="43">
        <v>5</v>
      </c>
      <c r="D34" s="44">
        <v>0.69040000000000001</v>
      </c>
      <c r="E34" s="45">
        <f t="shared" si="0"/>
        <v>3.452</v>
      </c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7" t="s">
        <v>39</v>
      </c>
      <c r="B35" s="43">
        <v>0.15310000000000001</v>
      </c>
      <c r="C35" s="43">
        <v>2</v>
      </c>
      <c r="D35" s="44">
        <v>1</v>
      </c>
      <c r="E35" s="45">
        <f t="shared" si="0"/>
        <v>0.30620000000000003</v>
      </c>
      <c r="F35" s="4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7" t="s">
        <v>40</v>
      </c>
      <c r="B36" s="43">
        <v>3.0099999999999998E-2</v>
      </c>
      <c r="C36" s="43">
        <v>2</v>
      </c>
      <c r="D36" s="44">
        <v>0.69040000000000001</v>
      </c>
      <c r="E36" s="45">
        <f t="shared" si="0"/>
        <v>4.1562080000000001E-2</v>
      </c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7" t="s">
        <v>41</v>
      </c>
      <c r="B37" s="43">
        <v>1.6299999999999999E-2</v>
      </c>
      <c r="C37" s="43">
        <v>3</v>
      </c>
      <c r="D37" s="44">
        <v>1</v>
      </c>
      <c r="E37" s="45">
        <f t="shared" si="0"/>
        <v>4.8899999999999999E-2</v>
      </c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7" t="s">
        <v>42</v>
      </c>
      <c r="B38" s="43">
        <v>0.02</v>
      </c>
      <c r="C38" s="43">
        <v>1</v>
      </c>
      <c r="D38" s="44">
        <v>1</v>
      </c>
      <c r="E38" s="45">
        <f t="shared" si="0"/>
        <v>0.02</v>
      </c>
      <c r="F38" s="4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9" t="s">
        <v>43</v>
      </c>
      <c r="B39" s="50">
        <v>4.0000000000000001E-3</v>
      </c>
      <c r="C39" s="50">
        <v>1</v>
      </c>
      <c r="D39" s="51">
        <v>1</v>
      </c>
      <c r="E39" s="45">
        <f t="shared" si="0"/>
        <v>4.0000000000000001E-3</v>
      </c>
      <c r="F39" s="4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52" t="s">
        <v>44</v>
      </c>
      <c r="B40" s="53">
        <v>4.2000000000000003E-2</v>
      </c>
      <c r="C40" s="53">
        <v>20</v>
      </c>
      <c r="D40" s="54">
        <v>0.69040000000000001</v>
      </c>
      <c r="E40" s="45">
        <f t="shared" si="0"/>
        <v>0.57993600000000012</v>
      </c>
      <c r="F40" s="4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47" t="s">
        <v>45</v>
      </c>
      <c r="B41" s="43">
        <v>3.8E-3</v>
      </c>
      <c r="C41" s="43">
        <v>180</v>
      </c>
      <c r="D41" s="44">
        <v>0.69040000000000001</v>
      </c>
      <c r="E41" s="45">
        <f t="shared" si="0"/>
        <v>0.47223360000000003</v>
      </c>
      <c r="F41" s="4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49" t="s">
        <v>46</v>
      </c>
      <c r="B42" s="50">
        <v>2.9999999999999997E-4</v>
      </c>
      <c r="C42" s="50">
        <v>6</v>
      </c>
      <c r="D42" s="51">
        <v>1</v>
      </c>
      <c r="E42" s="45">
        <f t="shared" si="0"/>
        <v>1.8E-3</v>
      </c>
      <c r="F42" s="4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00" t="s">
        <v>47</v>
      </c>
      <c r="B43" s="186"/>
      <c r="C43" s="186"/>
      <c r="D43" s="187"/>
      <c r="E43" s="55">
        <f>SUM(E31:E42)</f>
        <v>28.33908688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6"/>
      <c r="B44" s="57"/>
      <c r="C44" s="57"/>
      <c r="D44" s="57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01" t="s">
        <v>48</v>
      </c>
      <c r="B45" s="186"/>
      <c r="C45" s="187"/>
      <c r="D45" s="58">
        <v>12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02" t="s">
        <v>49</v>
      </c>
      <c r="B46" s="186"/>
      <c r="C46" s="187"/>
      <c r="D46" s="59">
        <v>252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88" t="s">
        <v>50</v>
      </c>
      <c r="B47" s="186"/>
      <c r="C47" s="187"/>
      <c r="D47" s="59">
        <v>21</v>
      </c>
      <c r="E47" s="3"/>
      <c r="F47" s="3"/>
      <c r="G47" s="3"/>
      <c r="H47" s="3"/>
      <c r="I47" s="203"/>
      <c r="J47" s="182"/>
      <c r="K47" s="182"/>
      <c r="L47" s="18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88" t="s">
        <v>51</v>
      </c>
      <c r="B48" s="186"/>
      <c r="C48" s="187"/>
      <c r="D48" s="60">
        <v>200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04" t="s">
        <v>52</v>
      </c>
      <c r="B50" s="186"/>
      <c r="C50" s="186"/>
      <c r="D50" s="186"/>
      <c r="E50" s="187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63"/>
      <c r="B51" s="63"/>
      <c r="C51" s="63"/>
      <c r="D51" s="63"/>
      <c r="E51" s="63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05" t="s">
        <v>53</v>
      </c>
      <c r="B52" s="186"/>
      <c r="C52" s="186"/>
      <c r="D52" s="186"/>
      <c r="E52" s="187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62"/>
      <c r="B53" s="64">
        <f>D48</f>
        <v>200</v>
      </c>
      <c r="C53" s="65" t="s">
        <v>54</v>
      </c>
      <c r="D53" s="13" t="s">
        <v>55</v>
      </c>
      <c r="E53" s="13" t="s">
        <v>56</v>
      </c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06" t="s">
        <v>57</v>
      </c>
      <c r="B54" s="186"/>
      <c r="C54" s="187"/>
      <c r="D54" s="31"/>
      <c r="E54" s="66">
        <f>(C10/B10)*B53</f>
        <v>1503.2545454545455</v>
      </c>
      <c r="F54" s="6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06" t="s">
        <v>58</v>
      </c>
      <c r="B55" s="186"/>
      <c r="C55" s="187"/>
      <c r="D55" s="68">
        <v>40</v>
      </c>
      <c r="E55" s="66">
        <f>0.4*C10</f>
        <v>661.43200000000002</v>
      </c>
      <c r="F55" s="6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00" t="s">
        <v>59</v>
      </c>
      <c r="B56" s="186"/>
      <c r="C56" s="186"/>
      <c r="D56" s="187"/>
      <c r="E56" s="70">
        <f>SUM(E54:E55)</f>
        <v>2164.6865454545455</v>
      </c>
      <c r="F56" s="71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04" t="s">
        <v>60</v>
      </c>
      <c r="B58" s="186"/>
      <c r="C58" s="186"/>
      <c r="D58" s="186"/>
      <c r="E58" s="187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85" t="s">
        <v>61</v>
      </c>
      <c r="B59" s="186"/>
      <c r="C59" s="186"/>
      <c r="D59" s="186"/>
      <c r="E59" s="187"/>
      <c r="F59" s="4"/>
      <c r="G59" s="3"/>
      <c r="H59" s="72"/>
      <c r="I59" s="72"/>
      <c r="J59" s="73"/>
      <c r="K59" s="7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04"/>
      <c r="B60" s="186"/>
      <c r="C60" s="187"/>
      <c r="D60" s="13" t="s">
        <v>55</v>
      </c>
      <c r="E60" s="13" t="s">
        <v>56</v>
      </c>
      <c r="F60" s="1"/>
      <c r="G60" s="3"/>
      <c r="H60" s="73"/>
      <c r="I60" s="73"/>
      <c r="J60" s="74"/>
      <c r="K60" s="3"/>
      <c r="L60" s="3"/>
      <c r="M60" s="72"/>
      <c r="N60" s="3"/>
      <c r="O60" s="3"/>
      <c r="P60" s="3"/>
      <c r="Q60" s="3"/>
      <c r="R60" s="74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193" t="s">
        <v>62</v>
      </c>
      <c r="B61" s="186"/>
      <c r="C61" s="187"/>
      <c r="D61" s="75">
        <f>1/12</f>
        <v>8.3333333333333329E-2</v>
      </c>
      <c r="E61" s="66">
        <f>E56*D61</f>
        <v>180.39054545454545</v>
      </c>
      <c r="F61" s="69"/>
      <c r="G61" s="7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88" t="s">
        <v>63</v>
      </c>
      <c r="B62" s="186"/>
      <c r="C62" s="187"/>
      <c r="D62" s="75">
        <v>0.33329999999999999</v>
      </c>
      <c r="E62" s="66">
        <f>(E56*D62)/12</f>
        <v>60.1241688</v>
      </c>
      <c r="F62" s="69"/>
      <c r="G62" s="7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00" t="s">
        <v>47</v>
      </c>
      <c r="B63" s="186"/>
      <c r="C63" s="186"/>
      <c r="D63" s="187"/>
      <c r="E63" s="70">
        <f>SUM(E61:E62)</f>
        <v>240.51471425454545</v>
      </c>
      <c r="F63" s="71"/>
      <c r="G63" s="3"/>
      <c r="H63" s="3"/>
      <c r="I63" s="3"/>
      <c r="J63" s="3"/>
      <c r="K63" s="3"/>
      <c r="L63" s="7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5"/>
      <c r="B64" s="25"/>
      <c r="C64" s="25"/>
      <c r="D64" s="25"/>
      <c r="E64" s="25"/>
      <c r="F64" s="2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85" t="s">
        <v>64</v>
      </c>
      <c r="B65" s="186"/>
      <c r="C65" s="186"/>
      <c r="D65" s="186"/>
      <c r="E65" s="187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88" t="s">
        <v>65</v>
      </c>
      <c r="B66" s="187"/>
      <c r="C66" s="66">
        <f>E56+E63</f>
        <v>2405.2012597090911</v>
      </c>
      <c r="D66" s="13" t="s">
        <v>55</v>
      </c>
      <c r="E66" s="13" t="s">
        <v>56</v>
      </c>
      <c r="F66" s="7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88" t="s">
        <v>66</v>
      </c>
      <c r="B67" s="186"/>
      <c r="C67" s="187"/>
      <c r="D67" s="35">
        <v>0.2</v>
      </c>
      <c r="E67" s="78">
        <f t="shared" ref="E67:E73" si="1">$C$66*D67</f>
        <v>481.04025194181827</v>
      </c>
      <c r="F67" s="7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88" t="s">
        <v>67</v>
      </c>
      <c r="B68" s="186"/>
      <c r="C68" s="187"/>
      <c r="D68" s="35">
        <v>2.5000000000000001E-2</v>
      </c>
      <c r="E68" s="78">
        <f t="shared" si="1"/>
        <v>60.130031492727284</v>
      </c>
      <c r="F68" s="8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88" t="s">
        <v>68</v>
      </c>
      <c r="B69" s="186"/>
      <c r="C69" s="187"/>
      <c r="D69" s="35">
        <v>0.06</v>
      </c>
      <c r="E69" s="78">
        <f t="shared" si="1"/>
        <v>144.31207558254548</v>
      </c>
      <c r="F69" s="79"/>
      <c r="G69" s="8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88" t="s">
        <v>69</v>
      </c>
      <c r="B70" s="186"/>
      <c r="C70" s="187"/>
      <c r="D70" s="35">
        <v>1.4999999999999999E-2</v>
      </c>
      <c r="E70" s="78">
        <f t="shared" si="1"/>
        <v>36.078018895636369</v>
      </c>
      <c r="F70" s="8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88" t="s">
        <v>70</v>
      </c>
      <c r="B71" s="186"/>
      <c r="C71" s="187"/>
      <c r="D71" s="82">
        <v>0.01</v>
      </c>
      <c r="E71" s="78">
        <f t="shared" si="1"/>
        <v>24.052012597090911</v>
      </c>
      <c r="F71" s="8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88" t="s">
        <v>71</v>
      </c>
      <c r="B72" s="186"/>
      <c r="C72" s="187"/>
      <c r="D72" s="82">
        <v>6.0000000000000001E-3</v>
      </c>
      <c r="E72" s="78">
        <f t="shared" si="1"/>
        <v>14.431207558254547</v>
      </c>
      <c r="F72" s="8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88" t="s">
        <v>72</v>
      </c>
      <c r="B73" s="186"/>
      <c r="C73" s="187"/>
      <c r="D73" s="82">
        <v>2E-3</v>
      </c>
      <c r="E73" s="78">
        <f t="shared" si="1"/>
        <v>4.8104025194181821</v>
      </c>
      <c r="F73" s="8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00" t="s">
        <v>73</v>
      </c>
      <c r="B74" s="186"/>
      <c r="C74" s="187"/>
      <c r="D74" s="83">
        <f t="shared" ref="D74:E74" si="2">SUM(D67:D73)</f>
        <v>0.31800000000000006</v>
      </c>
      <c r="E74" s="84">
        <f t="shared" si="2"/>
        <v>764.85400058749099</v>
      </c>
      <c r="F74" s="8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88" t="s">
        <v>74</v>
      </c>
      <c r="B75" s="186"/>
      <c r="C75" s="187"/>
      <c r="D75" s="86">
        <v>0.08</v>
      </c>
      <c r="E75" s="87">
        <f>C66*D75</f>
        <v>192.41610077672729</v>
      </c>
      <c r="F75" s="79"/>
      <c r="G75" s="81"/>
      <c r="H75" s="3"/>
      <c r="I75" s="3"/>
      <c r="J75" s="88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00" t="s">
        <v>47</v>
      </c>
      <c r="B76" s="186"/>
      <c r="C76" s="187"/>
      <c r="D76" s="83">
        <f t="shared" ref="D76:E76" si="3">SUM(D74:D75)</f>
        <v>0.39800000000000008</v>
      </c>
      <c r="E76" s="84">
        <f t="shared" si="3"/>
        <v>957.27010136421825</v>
      </c>
      <c r="F76" s="8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5"/>
      <c r="B77" s="25"/>
      <c r="C77" s="25"/>
      <c r="D77" s="25"/>
      <c r="E77" s="25"/>
      <c r="F77" s="2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85" t="s">
        <v>75</v>
      </c>
      <c r="B78" s="186"/>
      <c r="C78" s="186"/>
      <c r="D78" s="186"/>
      <c r="E78" s="187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11"/>
      <c r="B79" s="186"/>
      <c r="C79" s="186"/>
      <c r="D79" s="187"/>
      <c r="E79" s="13" t="s">
        <v>56</v>
      </c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88" t="s">
        <v>76</v>
      </c>
      <c r="B80" s="186"/>
      <c r="C80" s="186"/>
      <c r="D80" s="187"/>
      <c r="E80" s="89">
        <f>(D15*C15*D47)-(0.06*E54)</f>
        <v>161.80472727272729</v>
      </c>
      <c r="F80" s="90"/>
      <c r="G80" s="9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88" t="s">
        <v>77</v>
      </c>
      <c r="B81" s="186"/>
      <c r="C81" s="186"/>
      <c r="D81" s="187"/>
      <c r="E81" s="89">
        <f>((C13*D13)*D47)-(((C13*D13)*D47)*E13)</f>
        <v>432.39420000000007</v>
      </c>
      <c r="F81" s="9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88" t="s">
        <v>78</v>
      </c>
      <c r="B82" s="186"/>
      <c r="C82" s="186"/>
      <c r="D82" s="187"/>
      <c r="E82" s="89">
        <f>D18</f>
        <v>24.1</v>
      </c>
      <c r="F82" s="9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88" t="s">
        <v>79</v>
      </c>
      <c r="B83" s="186"/>
      <c r="C83" s="186"/>
      <c r="D83" s="187"/>
      <c r="E83" s="93"/>
      <c r="F83" s="9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88" t="s">
        <v>80</v>
      </c>
      <c r="B84" s="186"/>
      <c r="C84" s="186"/>
      <c r="D84" s="187"/>
      <c r="E84" s="93"/>
      <c r="F84" s="9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00" t="s">
        <v>47</v>
      </c>
      <c r="B85" s="186"/>
      <c r="C85" s="186"/>
      <c r="D85" s="187"/>
      <c r="E85" s="94">
        <f>SUM(E80:E84)</f>
        <v>618.29892727272738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96"/>
      <c r="B86" s="96"/>
      <c r="C86" s="96"/>
      <c r="D86" s="96"/>
      <c r="E86" s="95"/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04" t="s">
        <v>81</v>
      </c>
      <c r="B87" s="186"/>
      <c r="C87" s="186"/>
      <c r="D87" s="186"/>
      <c r="E87" s="187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04"/>
      <c r="B88" s="186"/>
      <c r="C88" s="186"/>
      <c r="D88" s="187"/>
      <c r="E88" s="13" t="s">
        <v>56</v>
      </c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88" t="s">
        <v>61</v>
      </c>
      <c r="B89" s="186"/>
      <c r="C89" s="186"/>
      <c r="D89" s="187"/>
      <c r="E89" s="97">
        <f>E63</f>
        <v>240.51471425454545</v>
      </c>
      <c r="F89" s="9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88" t="s">
        <v>82</v>
      </c>
      <c r="B90" s="186"/>
      <c r="C90" s="186"/>
      <c r="D90" s="187"/>
      <c r="E90" s="97">
        <f>E76</f>
        <v>957.27010136421825</v>
      </c>
      <c r="F90" s="9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88" t="s">
        <v>75</v>
      </c>
      <c r="B91" s="186"/>
      <c r="C91" s="186"/>
      <c r="D91" s="187"/>
      <c r="E91" s="97">
        <f>E85</f>
        <v>618.29892727272738</v>
      </c>
      <c r="F91" s="9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00" t="s">
        <v>83</v>
      </c>
      <c r="B92" s="186"/>
      <c r="C92" s="186"/>
      <c r="D92" s="187"/>
      <c r="E92" s="99">
        <f>SUM(E89:E91)</f>
        <v>1816.0837428914911</v>
      </c>
      <c r="F92" s="100"/>
      <c r="G92" s="30"/>
      <c r="H92" s="3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5"/>
      <c r="B93" s="25"/>
      <c r="C93" s="25"/>
      <c r="D93" s="25"/>
      <c r="E93" s="25"/>
      <c r="F93" s="2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04" t="s">
        <v>84</v>
      </c>
      <c r="B94" s="186"/>
      <c r="C94" s="186"/>
      <c r="D94" s="186"/>
      <c r="E94" s="187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62"/>
      <c r="B95" s="101"/>
      <c r="C95" s="101"/>
      <c r="D95" s="101"/>
      <c r="E95" s="102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10" t="s">
        <v>85</v>
      </c>
      <c r="B96" s="186"/>
      <c r="C96" s="187"/>
      <c r="D96" s="103" t="s">
        <v>55</v>
      </c>
      <c r="E96" s="104" t="s">
        <v>56</v>
      </c>
      <c r="F96" s="105"/>
      <c r="G96" s="3"/>
      <c r="H96" s="3"/>
      <c r="I96" s="10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88" t="s">
        <v>86</v>
      </c>
      <c r="B97" s="186"/>
      <c r="C97" s="187"/>
      <c r="D97" s="27"/>
      <c r="E97" s="107">
        <f>((E56+(E92-E74))/$D45)*$C23</f>
        <v>106.25923400802195</v>
      </c>
      <c r="F97" s="73"/>
      <c r="G97" s="30"/>
      <c r="H97" s="3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12" t="s">
        <v>87</v>
      </c>
      <c r="B98" s="186"/>
      <c r="C98" s="187"/>
      <c r="D98" s="108">
        <v>0.08</v>
      </c>
      <c r="E98" s="109">
        <f>E97*D98</f>
        <v>8.5007387206417562</v>
      </c>
      <c r="F98" s="73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12" t="s">
        <v>88</v>
      </c>
      <c r="B99" s="186"/>
      <c r="C99" s="187"/>
      <c r="D99" s="108">
        <v>0.4</v>
      </c>
      <c r="E99" s="109">
        <f>(((((E56+E63)/C21)*E21)*D98)*D99)*C23</f>
        <v>30.517193583188956</v>
      </c>
      <c r="F99" s="7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13" t="s">
        <v>89</v>
      </c>
      <c r="B100" s="186"/>
      <c r="C100" s="187"/>
      <c r="D100" s="110"/>
      <c r="E100" s="111">
        <f>SUM(E97:E99)</f>
        <v>145.27716631185268</v>
      </c>
      <c r="F100" s="112"/>
      <c r="G100" s="3"/>
      <c r="H100" s="11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14"/>
      <c r="B101" s="114"/>
      <c r="C101" s="114"/>
      <c r="D101" s="115"/>
      <c r="E101" s="116"/>
      <c r="F101" s="11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10" t="s">
        <v>90</v>
      </c>
      <c r="B102" s="186"/>
      <c r="C102" s="187"/>
      <c r="D102" s="110"/>
      <c r="E102" s="117"/>
      <c r="F102" s="7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88" t="s">
        <v>91</v>
      </c>
      <c r="B103" s="186"/>
      <c r="C103" s="187"/>
      <c r="D103" s="27"/>
      <c r="E103" s="118">
        <f>((((E92+E56)/C21)*7)/B21)*C24</f>
        <v>30.690633153623398</v>
      </c>
      <c r="F103" s="73"/>
      <c r="G103" s="3"/>
      <c r="H103" s="3"/>
      <c r="I103" s="6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12" t="s">
        <v>92</v>
      </c>
      <c r="B104" s="186"/>
      <c r="C104" s="187"/>
      <c r="D104" s="86">
        <f>D76</f>
        <v>0.39800000000000008</v>
      </c>
      <c r="E104" s="118">
        <f>E103*D104</f>
        <v>12.214871995142115</v>
      </c>
      <c r="F104" s="7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12" t="s">
        <v>93</v>
      </c>
      <c r="B105" s="186"/>
      <c r="C105" s="187"/>
      <c r="D105" s="27"/>
      <c r="E105" s="109">
        <f>(((((E56+E63)/C21)*E21)*D98)*D99)*C24</f>
        <v>30.517193583188956</v>
      </c>
      <c r="F105" s="7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13" t="s">
        <v>94</v>
      </c>
      <c r="B106" s="186"/>
      <c r="C106" s="187"/>
      <c r="D106" s="27"/>
      <c r="E106" s="111">
        <f>SUM(E103:E105)</f>
        <v>73.422698731954469</v>
      </c>
      <c r="F106" s="11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14"/>
      <c r="B107" s="114"/>
      <c r="C107" s="114"/>
      <c r="D107" s="25"/>
      <c r="E107" s="116"/>
      <c r="F107" s="11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14" t="s">
        <v>95</v>
      </c>
      <c r="B108" s="186"/>
      <c r="C108" s="187"/>
      <c r="D108" s="31"/>
      <c r="E108" s="102" t="s">
        <v>56</v>
      </c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15" t="s">
        <v>96</v>
      </c>
      <c r="B109" s="186"/>
      <c r="C109" s="187"/>
      <c r="D109" s="31"/>
      <c r="E109" s="119">
        <f>-E63*C25</f>
        <v>-5.1951178278981818</v>
      </c>
      <c r="F109" s="120"/>
      <c r="G109" s="3"/>
      <c r="H109" s="12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16" t="s">
        <v>97</v>
      </c>
      <c r="B110" s="186"/>
      <c r="C110" s="187"/>
      <c r="D110" s="123"/>
      <c r="E110" s="124">
        <f>SUM(E109)</f>
        <v>-5.1951178278981818</v>
      </c>
      <c r="F110" s="12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22"/>
      <c r="B111" s="126"/>
      <c r="C111" s="127"/>
      <c r="D111" s="123"/>
      <c r="E111" s="128"/>
      <c r="F111" s="12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17" t="s">
        <v>98</v>
      </c>
      <c r="B112" s="186"/>
      <c r="C112" s="186"/>
      <c r="D112" s="187"/>
      <c r="E112" s="102" t="s">
        <v>56</v>
      </c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88" t="s">
        <v>85</v>
      </c>
      <c r="B113" s="186"/>
      <c r="C113" s="186"/>
      <c r="D113" s="187"/>
      <c r="E113" s="111">
        <f>E100</f>
        <v>145.27716631185268</v>
      </c>
      <c r="F113" s="11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88" t="s">
        <v>90</v>
      </c>
      <c r="B114" s="186"/>
      <c r="C114" s="186"/>
      <c r="D114" s="187"/>
      <c r="E114" s="111">
        <f>E106</f>
        <v>73.422698731954469</v>
      </c>
      <c r="F114" s="11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12" t="s">
        <v>95</v>
      </c>
      <c r="B115" s="186"/>
      <c r="C115" s="186"/>
      <c r="D115" s="187"/>
      <c r="E115" s="111">
        <f>E110</f>
        <v>-5.1951178278981818</v>
      </c>
      <c r="F115" s="12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00" t="s">
        <v>99</v>
      </c>
      <c r="B116" s="186"/>
      <c r="C116" s="187"/>
      <c r="D116" s="31"/>
      <c r="E116" s="129">
        <f>SUM(E113:E115)-0.01</f>
        <v>213.494747215909</v>
      </c>
      <c r="F116" s="11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5"/>
      <c r="B117" s="25"/>
      <c r="C117" s="25"/>
      <c r="D117" s="25"/>
      <c r="E117" s="25"/>
      <c r="F117" s="2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04" t="s">
        <v>100</v>
      </c>
      <c r="B118" s="186"/>
      <c r="C118" s="186"/>
      <c r="D118" s="186"/>
      <c r="E118" s="187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18" t="s">
        <v>101</v>
      </c>
      <c r="B119" s="219"/>
      <c r="C119" s="219"/>
      <c r="D119" s="219"/>
      <c r="E119" s="191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0" t="s">
        <v>102</v>
      </c>
      <c r="B120" s="186"/>
      <c r="C120" s="186"/>
      <c r="D120" s="186"/>
      <c r="E120" s="186"/>
      <c r="F120" s="3"/>
      <c r="G120" s="3"/>
      <c r="H120" s="3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130" t="s">
        <v>6</v>
      </c>
      <c r="B121" s="221" t="s">
        <v>31</v>
      </c>
      <c r="C121" s="221" t="s">
        <v>32</v>
      </c>
      <c r="D121" s="223" t="s">
        <v>103</v>
      </c>
      <c r="E121" s="18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131">
        <f>(E56+E92+E116)/D47</f>
        <v>199.72690645533072</v>
      </c>
      <c r="B122" s="222"/>
      <c r="C122" s="222"/>
      <c r="D122" s="130" t="s">
        <v>33</v>
      </c>
      <c r="E122" s="130" t="s">
        <v>34</v>
      </c>
      <c r="F122" s="132" t="s">
        <v>104</v>
      </c>
      <c r="G122" s="3"/>
      <c r="H122" s="3"/>
      <c r="I122" s="3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33" t="s">
        <v>35</v>
      </c>
      <c r="B123" s="134">
        <v>1</v>
      </c>
      <c r="C123" s="135">
        <v>30</v>
      </c>
      <c r="D123" s="136">
        <v>0.69040000000000001</v>
      </c>
      <c r="E123" s="137">
        <f t="shared" ref="E123:E134" si="4">(B123*C123)*D123</f>
        <v>20.712</v>
      </c>
      <c r="F123" s="138">
        <f>(A122*E123)/12</f>
        <v>344.7286405419008</v>
      </c>
      <c r="G123" s="3"/>
      <c r="H123" s="3"/>
      <c r="I123" s="139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>
      <c r="A124" s="140" t="s">
        <v>36</v>
      </c>
      <c r="B124" s="134">
        <v>1</v>
      </c>
      <c r="C124" s="135">
        <v>1</v>
      </c>
      <c r="D124" s="136">
        <v>1</v>
      </c>
      <c r="E124" s="137">
        <f t="shared" si="4"/>
        <v>1</v>
      </c>
      <c r="F124" s="138">
        <f>(A122*E124)/12</f>
        <v>16.64390887127756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40" t="s">
        <v>37</v>
      </c>
      <c r="B125" s="135">
        <v>0.16420000000000001</v>
      </c>
      <c r="C125" s="135">
        <v>15</v>
      </c>
      <c r="D125" s="136">
        <v>0.69040000000000001</v>
      </c>
      <c r="E125" s="137">
        <f t="shared" si="4"/>
        <v>1.7004552000000002</v>
      </c>
      <c r="F125" s="138">
        <f>(A122*E125)/12</f>
        <v>28.302221388490057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40" t="s">
        <v>38</v>
      </c>
      <c r="B126" s="134">
        <v>1</v>
      </c>
      <c r="C126" s="135">
        <v>5</v>
      </c>
      <c r="D126" s="136">
        <v>0.69040000000000001</v>
      </c>
      <c r="E126" s="137">
        <f t="shared" si="4"/>
        <v>3.452</v>
      </c>
      <c r="F126" s="138">
        <f>(A122*E126)/12</f>
        <v>57.454773423650131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40" t="s">
        <v>39</v>
      </c>
      <c r="B127" s="135">
        <v>0.15310000000000001</v>
      </c>
      <c r="C127" s="135">
        <v>2</v>
      </c>
      <c r="D127" s="136">
        <v>1</v>
      </c>
      <c r="E127" s="137">
        <f t="shared" si="4"/>
        <v>0.30620000000000003</v>
      </c>
      <c r="F127" s="138">
        <f>(A122*E127)/12</f>
        <v>5.0963648963851895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40" t="s">
        <v>40</v>
      </c>
      <c r="B128" s="135">
        <v>3.0099999999999998E-2</v>
      </c>
      <c r="C128" s="135">
        <v>2</v>
      </c>
      <c r="D128" s="136">
        <v>0.69040000000000001</v>
      </c>
      <c r="E128" s="137">
        <f t="shared" si="4"/>
        <v>4.1562080000000001E-2</v>
      </c>
      <c r="F128" s="138">
        <f>(A122*E128)/12</f>
        <v>0.69175547202074761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40" t="s">
        <v>41</v>
      </c>
      <c r="B129" s="135">
        <v>1.6299999999999999E-2</v>
      </c>
      <c r="C129" s="135">
        <v>3</v>
      </c>
      <c r="D129" s="136">
        <v>1</v>
      </c>
      <c r="E129" s="137">
        <f t="shared" si="4"/>
        <v>4.8899999999999999E-2</v>
      </c>
      <c r="F129" s="138">
        <f>(A122*E129)/12</f>
        <v>0.81388714380547267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40" t="s">
        <v>42</v>
      </c>
      <c r="B130" s="134">
        <v>0.02</v>
      </c>
      <c r="C130" s="135">
        <v>1</v>
      </c>
      <c r="D130" s="136">
        <v>1</v>
      </c>
      <c r="E130" s="137">
        <f t="shared" si="4"/>
        <v>0.02</v>
      </c>
      <c r="F130" s="138">
        <f>(A122*E130)/12</f>
        <v>0.3328781774255512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40" t="s">
        <v>43</v>
      </c>
      <c r="B131" s="134">
        <v>4.0000000000000001E-3</v>
      </c>
      <c r="C131" s="135">
        <v>1</v>
      </c>
      <c r="D131" s="136">
        <v>1</v>
      </c>
      <c r="E131" s="137">
        <f t="shared" si="4"/>
        <v>4.0000000000000001E-3</v>
      </c>
      <c r="F131" s="138">
        <f>(A122*E131)/12</f>
        <v>6.6575635485110238E-2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40" t="s">
        <v>44</v>
      </c>
      <c r="B132" s="134">
        <v>4.2000000000000003E-2</v>
      </c>
      <c r="C132" s="135">
        <v>20</v>
      </c>
      <c r="D132" s="136">
        <v>0.69040000000000001</v>
      </c>
      <c r="E132" s="137">
        <f t="shared" si="4"/>
        <v>0.57993600000000012</v>
      </c>
      <c r="F132" s="138">
        <f>(A122*E132)/12</f>
        <v>9.6524019351732253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40" t="s">
        <v>45</v>
      </c>
      <c r="B133" s="135">
        <v>3.8E-3</v>
      </c>
      <c r="C133" s="135">
        <v>180</v>
      </c>
      <c r="D133" s="136">
        <v>0.69040000000000001</v>
      </c>
      <c r="E133" s="137">
        <f t="shared" si="4"/>
        <v>0.47223360000000003</v>
      </c>
      <c r="F133" s="138">
        <f>(A122*E133)/12</f>
        <v>7.8598130043553391</v>
      </c>
      <c r="G133" s="3"/>
      <c r="H133" s="14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40" t="s">
        <v>46</v>
      </c>
      <c r="B134" s="135">
        <v>2.9999999999999997E-4</v>
      </c>
      <c r="C134" s="135">
        <v>6</v>
      </c>
      <c r="D134" s="136">
        <v>1</v>
      </c>
      <c r="E134" s="137">
        <f t="shared" si="4"/>
        <v>1.8E-3</v>
      </c>
      <c r="F134" s="138">
        <f>(A122*E134)/12</f>
        <v>2.9959035968299606E-2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4" t="s">
        <v>47</v>
      </c>
      <c r="B135" s="186"/>
      <c r="C135" s="186"/>
      <c r="D135" s="187"/>
      <c r="E135" s="142">
        <f t="shared" ref="E135:F135" si="5">SUM(E123:E134)</f>
        <v>28.33908688</v>
      </c>
      <c r="F135" s="142">
        <f t="shared" si="5"/>
        <v>471.67317952593743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25" t="s">
        <v>105</v>
      </c>
      <c r="B136" s="186"/>
      <c r="C136" s="186"/>
      <c r="D136" s="186"/>
      <c r="E136" s="187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07" t="s">
        <v>106</v>
      </c>
      <c r="B137" s="186"/>
      <c r="C137" s="186"/>
      <c r="D137" s="187"/>
      <c r="E137" s="143"/>
      <c r="F137" s="2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44" t="s">
        <v>107</v>
      </c>
      <c r="B138" s="144" t="s">
        <v>108</v>
      </c>
      <c r="C138" s="145" t="s">
        <v>104</v>
      </c>
      <c r="D138" s="145" t="s">
        <v>109</v>
      </c>
      <c r="E138" s="146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47" t="s">
        <v>110</v>
      </c>
      <c r="B139" s="148">
        <v>2</v>
      </c>
      <c r="C139" s="149">
        <v>17.28</v>
      </c>
      <c r="D139" s="150">
        <f t="shared" ref="D139:D143" si="6">C139*B139</f>
        <v>34.56</v>
      </c>
      <c r="E139" s="151"/>
      <c r="F139" s="1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25.5">
      <c r="A140" s="147" t="s">
        <v>111</v>
      </c>
      <c r="B140" s="148">
        <v>2</v>
      </c>
      <c r="C140" s="149">
        <v>16.7</v>
      </c>
      <c r="D140" s="150">
        <f t="shared" si="6"/>
        <v>33.4</v>
      </c>
      <c r="E140" s="151"/>
      <c r="F140" s="1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27.75" customHeight="1">
      <c r="A141" s="152" t="s">
        <v>112</v>
      </c>
      <c r="B141" s="153">
        <v>2</v>
      </c>
      <c r="C141" s="154">
        <v>26.47</v>
      </c>
      <c r="D141" s="150">
        <f t="shared" si="6"/>
        <v>52.94</v>
      </c>
      <c r="E141" s="151"/>
      <c r="F141" s="90"/>
      <c r="G141" s="25"/>
      <c r="H141" s="25"/>
      <c r="I141" s="15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27.75" customHeight="1">
      <c r="A142" s="152" t="s">
        <v>113</v>
      </c>
      <c r="B142" s="153">
        <v>2</v>
      </c>
      <c r="C142" s="154">
        <v>44.33</v>
      </c>
      <c r="D142" s="150">
        <f t="shared" si="6"/>
        <v>88.66</v>
      </c>
      <c r="E142" s="151"/>
      <c r="F142" s="90"/>
      <c r="G142" s="25"/>
      <c r="H142" s="25"/>
      <c r="I142" s="15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27.75" customHeight="1">
      <c r="A143" s="152" t="s">
        <v>114</v>
      </c>
      <c r="B143" s="153">
        <v>40</v>
      </c>
      <c r="C143" s="154">
        <v>1.1299999999999999</v>
      </c>
      <c r="D143" s="150">
        <f t="shared" si="6"/>
        <v>45.199999999999996</v>
      </c>
      <c r="E143" s="151"/>
      <c r="F143" s="90"/>
      <c r="G143" s="25"/>
      <c r="H143" s="25"/>
      <c r="I143" s="15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>
      <c r="A144" s="156" t="s">
        <v>115</v>
      </c>
      <c r="B144" s="157"/>
      <c r="C144" s="157"/>
      <c r="D144" s="158">
        <f>SUM(D139:D143)</f>
        <v>254.76</v>
      </c>
      <c r="E144" s="159">
        <f>D144/12</f>
        <v>21.23</v>
      </c>
      <c r="F144" s="100"/>
      <c r="G144" s="3"/>
      <c r="H144" s="3"/>
      <c r="I144" s="160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96"/>
      <c r="B145" s="96"/>
      <c r="C145" s="96"/>
      <c r="D145" s="96"/>
      <c r="E145" s="100"/>
      <c r="F145" s="100"/>
      <c r="G145" s="3"/>
      <c r="H145" s="3"/>
      <c r="I145" s="160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96"/>
      <c r="B146" s="96"/>
      <c r="C146" s="96"/>
      <c r="D146" s="96"/>
      <c r="E146" s="25"/>
      <c r="F146" s="2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204" t="s">
        <v>116</v>
      </c>
      <c r="B147" s="186"/>
      <c r="C147" s="186"/>
      <c r="D147" s="187"/>
      <c r="E147" s="13" t="s">
        <v>56</v>
      </c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88" t="s">
        <v>117</v>
      </c>
      <c r="B148" s="186"/>
      <c r="C148" s="186"/>
      <c r="D148" s="187"/>
      <c r="E148" s="161">
        <f>E56</f>
        <v>2164.6865454545455</v>
      </c>
      <c r="F148" s="9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88" t="s">
        <v>118</v>
      </c>
      <c r="B149" s="186"/>
      <c r="C149" s="186"/>
      <c r="D149" s="187"/>
      <c r="E149" s="161">
        <f>E92</f>
        <v>1816.0837428914911</v>
      </c>
      <c r="F149" s="9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88" t="s">
        <v>119</v>
      </c>
      <c r="B150" s="186"/>
      <c r="C150" s="186"/>
      <c r="D150" s="187"/>
      <c r="E150" s="161">
        <f>E116</f>
        <v>213.494747215909</v>
      </c>
      <c r="F150" s="9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88" t="s">
        <v>120</v>
      </c>
      <c r="B151" s="186"/>
      <c r="C151" s="186"/>
      <c r="D151" s="187"/>
      <c r="E151" s="161">
        <f>F135</f>
        <v>471.67317952593743</v>
      </c>
      <c r="F151" s="9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188" t="s">
        <v>121</v>
      </c>
      <c r="B152" s="186"/>
      <c r="C152" s="186"/>
      <c r="D152" s="187"/>
      <c r="E152" s="161">
        <f>E144</f>
        <v>21.23</v>
      </c>
      <c r="F152" s="9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200" t="s">
        <v>115</v>
      </c>
      <c r="B153" s="186"/>
      <c r="C153" s="186"/>
      <c r="D153" s="187"/>
      <c r="E153" s="99">
        <f>SUM(E148:E152)</f>
        <v>4687.1682150878823</v>
      </c>
      <c r="F153" s="10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204" t="s">
        <v>122</v>
      </c>
      <c r="B155" s="186"/>
      <c r="C155" s="186"/>
      <c r="D155" s="186"/>
      <c r="E155" s="187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93"/>
      <c r="B156" s="187"/>
      <c r="C156" s="13" t="s">
        <v>123</v>
      </c>
      <c r="D156" s="13" t="s">
        <v>124</v>
      </c>
      <c r="E156" s="13" t="s">
        <v>56</v>
      </c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88" t="s">
        <v>125</v>
      </c>
      <c r="B157" s="187"/>
      <c r="C157" s="66">
        <f>E153</f>
        <v>4687.1682150878823</v>
      </c>
      <c r="D157" s="35">
        <v>0.05</v>
      </c>
      <c r="E157" s="66">
        <f t="shared" ref="E157:E158" si="7">C157*D157</f>
        <v>234.35841075439413</v>
      </c>
      <c r="F157" s="6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88" t="s">
        <v>126</v>
      </c>
      <c r="B158" s="187"/>
      <c r="C158" s="66">
        <f>E153+E157</f>
        <v>4921.5266258422762</v>
      </c>
      <c r="D158" s="35">
        <v>0.1</v>
      </c>
      <c r="E158" s="66">
        <f t="shared" si="7"/>
        <v>492.15266258422764</v>
      </c>
      <c r="F158" s="6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8"/>
      <c r="B159" s="162"/>
      <c r="C159" s="162"/>
      <c r="D159" s="162"/>
      <c r="E159" s="163"/>
      <c r="F159" s="6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85" t="s">
        <v>127</v>
      </c>
      <c r="B160" s="186"/>
      <c r="C160" s="186"/>
      <c r="D160" s="186"/>
      <c r="E160" s="187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88" t="s">
        <v>128</v>
      </c>
      <c r="B161" s="187"/>
      <c r="C161" s="161">
        <f t="shared" ref="C161:C163" si="8">($C$158+$E$158)/((100-($D$164*100))/100)</f>
        <v>6169.4350865259312</v>
      </c>
      <c r="D161" s="35">
        <v>1.6500000000000001E-2</v>
      </c>
      <c r="E161" s="164">
        <f t="shared" ref="E161:E163" si="9">C161*D161</f>
        <v>101.79567892767787</v>
      </c>
      <c r="F161" s="16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188" t="s">
        <v>129</v>
      </c>
      <c r="B162" s="187"/>
      <c r="C162" s="161">
        <f t="shared" si="8"/>
        <v>6169.4350865259312</v>
      </c>
      <c r="D162" s="35">
        <v>7.5999999999999998E-2</v>
      </c>
      <c r="E162" s="164">
        <f t="shared" si="9"/>
        <v>468.87706657597073</v>
      </c>
      <c r="F162" s="16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188" t="s">
        <v>130</v>
      </c>
      <c r="B163" s="187"/>
      <c r="C163" s="161">
        <f t="shared" si="8"/>
        <v>6169.4350865259312</v>
      </c>
      <c r="D163" s="35">
        <v>0.03</v>
      </c>
      <c r="E163" s="164">
        <f t="shared" si="9"/>
        <v>185.08305259577793</v>
      </c>
      <c r="F163" s="16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200" t="s">
        <v>131</v>
      </c>
      <c r="B164" s="186"/>
      <c r="C164" s="187"/>
      <c r="D164" s="83">
        <f t="shared" ref="D164:E164" si="10">SUM(D161:D163)</f>
        <v>0.1225</v>
      </c>
      <c r="E164" s="99">
        <f t="shared" si="10"/>
        <v>755.75579809942656</v>
      </c>
      <c r="F164" s="100"/>
      <c r="G164" s="9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00" t="s">
        <v>132</v>
      </c>
      <c r="B165" s="186"/>
      <c r="C165" s="186"/>
      <c r="D165" s="166">
        <f>D157+D158+D164</f>
        <v>0.27250000000000002</v>
      </c>
      <c r="E165" s="84">
        <f>E157+E158+E164+0.01</f>
        <v>1482.2768714380484</v>
      </c>
      <c r="F165" s="8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204" t="s">
        <v>133</v>
      </c>
      <c r="B167" s="186"/>
      <c r="C167" s="186"/>
      <c r="D167" s="186"/>
      <c r="E167" s="102" t="s">
        <v>56</v>
      </c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88" t="s">
        <v>117</v>
      </c>
      <c r="B168" s="186"/>
      <c r="C168" s="186"/>
      <c r="D168" s="187"/>
      <c r="E168" s="161">
        <f>E56</f>
        <v>2164.6865454545455</v>
      </c>
      <c r="F168" s="9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88" t="s">
        <v>118</v>
      </c>
      <c r="B169" s="186"/>
      <c r="C169" s="186"/>
      <c r="D169" s="187"/>
      <c r="E169" s="161">
        <f>E92</f>
        <v>1816.0837428914911</v>
      </c>
      <c r="F169" s="9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88" t="s">
        <v>119</v>
      </c>
      <c r="B170" s="186"/>
      <c r="C170" s="186"/>
      <c r="D170" s="187"/>
      <c r="E170" s="161">
        <f>E116</f>
        <v>213.494747215909</v>
      </c>
      <c r="F170" s="9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88" t="s">
        <v>120</v>
      </c>
      <c r="B171" s="186"/>
      <c r="C171" s="186"/>
      <c r="D171" s="187"/>
      <c r="E171" s="97">
        <f>E151</f>
        <v>471.67317952593743</v>
      </c>
      <c r="F171" s="9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188" t="s">
        <v>121</v>
      </c>
      <c r="B172" s="186"/>
      <c r="C172" s="186"/>
      <c r="D172" s="187"/>
      <c r="E172" s="167">
        <f>E144</f>
        <v>21.23</v>
      </c>
      <c r="F172" s="90"/>
      <c r="G172" s="3"/>
      <c r="H172" s="3"/>
      <c r="I172" s="3"/>
      <c r="J172" s="3"/>
      <c r="K172" s="3"/>
      <c r="L172" s="168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188" t="s">
        <v>134</v>
      </c>
      <c r="B173" s="186"/>
      <c r="C173" s="186"/>
      <c r="D173" s="187"/>
      <c r="E173" s="169">
        <f>E165</f>
        <v>1482.2768714380484</v>
      </c>
      <c r="F173" s="17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208" t="s">
        <v>135</v>
      </c>
      <c r="B174" s="186"/>
      <c r="C174" s="186"/>
      <c r="D174" s="187"/>
      <c r="E174" s="171">
        <f>ROUND(SUM(E168:E173),2)</f>
        <v>6169.45</v>
      </c>
      <c r="F174" s="172"/>
      <c r="G174" s="61"/>
      <c r="H174" s="120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6.75" customHeight="1">
      <c r="A175" s="173"/>
      <c r="B175" s="173"/>
      <c r="C175" s="173"/>
      <c r="D175" s="173"/>
      <c r="E175" s="174"/>
      <c r="F175" s="172"/>
      <c r="G175" s="61"/>
      <c r="H175" s="120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28.5" customHeight="1">
      <c r="A176" s="209" t="s">
        <v>136</v>
      </c>
      <c r="B176" s="187"/>
      <c r="C176" s="175" t="s">
        <v>137</v>
      </c>
      <c r="D176" s="176" t="s">
        <v>138</v>
      </c>
      <c r="E176" s="177" t="s">
        <v>139</v>
      </c>
      <c r="F176" s="172"/>
      <c r="G176" s="61"/>
      <c r="H176" s="120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27" customHeight="1">
      <c r="A177" s="210" t="s">
        <v>140</v>
      </c>
      <c r="B177" s="187"/>
      <c r="C177" s="178">
        <v>33</v>
      </c>
      <c r="D177" s="159">
        <f>E174*C177</f>
        <v>203591.85</v>
      </c>
      <c r="E177" s="179">
        <f>D177*10</f>
        <v>2035918.5</v>
      </c>
      <c r="F177" s="172"/>
      <c r="G177" s="61"/>
      <c r="H177" s="120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5.75" customHeight="1">
      <c r="A178" s="180"/>
      <c r="B178" s="180"/>
      <c r="C178" s="180"/>
      <c r="D178" s="180"/>
      <c r="E178" s="172"/>
      <c r="F178" s="172"/>
      <c r="G178" s="61"/>
      <c r="H178" s="120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customHeight="1">
      <c r="A179" s="180"/>
      <c r="B179" s="180"/>
      <c r="C179" s="180"/>
      <c r="D179" s="180"/>
      <c r="E179" s="172"/>
      <c r="F179" s="172"/>
      <c r="G179" s="61"/>
      <c r="H179" s="120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5.75" customHeight="1">
      <c r="A180" s="180"/>
      <c r="B180" s="180"/>
      <c r="C180" s="180"/>
      <c r="D180" s="180"/>
      <c r="E180" s="172"/>
      <c r="F180" s="172"/>
      <c r="G180" s="3"/>
      <c r="H180" s="7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26">
    <mergeCell ref="B121:B122"/>
    <mergeCell ref="C121:C122"/>
    <mergeCell ref="D121:E121"/>
    <mergeCell ref="A135:D135"/>
    <mergeCell ref="A136:E136"/>
    <mergeCell ref="A110:C110"/>
    <mergeCell ref="A112:D112"/>
    <mergeCell ref="A113:D113"/>
    <mergeCell ref="A114:D114"/>
    <mergeCell ref="A115:D115"/>
    <mergeCell ref="A116:C116"/>
    <mergeCell ref="A118:E118"/>
    <mergeCell ref="A119:E119"/>
    <mergeCell ref="A120:E120"/>
    <mergeCell ref="A173:D173"/>
    <mergeCell ref="A174:D174"/>
    <mergeCell ref="A176:B176"/>
    <mergeCell ref="A177:B177"/>
    <mergeCell ref="A69:C69"/>
    <mergeCell ref="A70:C70"/>
    <mergeCell ref="A71:C71"/>
    <mergeCell ref="A72:C72"/>
    <mergeCell ref="A73:C73"/>
    <mergeCell ref="A74:C74"/>
    <mergeCell ref="A75:C75"/>
    <mergeCell ref="A76:C76"/>
    <mergeCell ref="A78:E78"/>
    <mergeCell ref="A79:D79"/>
    <mergeCell ref="A80:D80"/>
    <mergeCell ref="A81:D81"/>
    <mergeCell ref="A82:D82"/>
    <mergeCell ref="A83:D83"/>
    <mergeCell ref="A84:D84"/>
    <mergeCell ref="A85:D85"/>
    <mergeCell ref="A87:E87"/>
    <mergeCell ref="A88:D88"/>
    <mergeCell ref="A89:D89"/>
    <mergeCell ref="A90:D90"/>
    <mergeCell ref="A163:B163"/>
    <mergeCell ref="A164:C164"/>
    <mergeCell ref="A165:C165"/>
    <mergeCell ref="A167:D167"/>
    <mergeCell ref="A168:D168"/>
    <mergeCell ref="A169:D169"/>
    <mergeCell ref="A170:D170"/>
    <mergeCell ref="A171:D171"/>
    <mergeCell ref="A172:D172"/>
    <mergeCell ref="A152:D152"/>
    <mergeCell ref="A153:D153"/>
    <mergeCell ref="A155:E155"/>
    <mergeCell ref="A156:B156"/>
    <mergeCell ref="A157:B157"/>
    <mergeCell ref="A158:B158"/>
    <mergeCell ref="A160:E160"/>
    <mergeCell ref="A161:B161"/>
    <mergeCell ref="A162:B162"/>
    <mergeCell ref="A66:B66"/>
    <mergeCell ref="A67:C67"/>
    <mergeCell ref="A68:C68"/>
    <mergeCell ref="A137:D137"/>
    <mergeCell ref="A147:D147"/>
    <mergeCell ref="A148:D148"/>
    <mergeCell ref="A149:D149"/>
    <mergeCell ref="A150:D150"/>
    <mergeCell ref="A151:D151"/>
    <mergeCell ref="A91:D91"/>
    <mergeCell ref="A92:D92"/>
    <mergeCell ref="A94:E94"/>
    <mergeCell ref="A96:C96"/>
    <mergeCell ref="A97:C97"/>
    <mergeCell ref="A98:C98"/>
    <mergeCell ref="A99:C99"/>
    <mergeCell ref="A100:C100"/>
    <mergeCell ref="A102:C102"/>
    <mergeCell ref="A103:C103"/>
    <mergeCell ref="A104:C104"/>
    <mergeCell ref="A105:C105"/>
    <mergeCell ref="A106:C106"/>
    <mergeCell ref="A108:C108"/>
    <mergeCell ref="A109:C109"/>
    <mergeCell ref="A55:C55"/>
    <mergeCell ref="A56:D56"/>
    <mergeCell ref="A58:E58"/>
    <mergeCell ref="A59:E59"/>
    <mergeCell ref="A60:C60"/>
    <mergeCell ref="A61:C61"/>
    <mergeCell ref="A62:C62"/>
    <mergeCell ref="A63:D63"/>
    <mergeCell ref="A65:E65"/>
    <mergeCell ref="A43:D43"/>
    <mergeCell ref="A45:C45"/>
    <mergeCell ref="A46:C46"/>
    <mergeCell ref="A47:C47"/>
    <mergeCell ref="I47:L47"/>
    <mergeCell ref="A48:C48"/>
    <mergeCell ref="A50:E50"/>
    <mergeCell ref="A52:E52"/>
    <mergeCell ref="A54:C54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:E1"/>
    <mergeCell ref="B2:D2"/>
    <mergeCell ref="A3:E3"/>
    <mergeCell ref="A4:B4"/>
    <mergeCell ref="C4:E4"/>
    <mergeCell ref="A5:B5"/>
    <mergeCell ref="C5:E5"/>
    <mergeCell ref="A6:B6"/>
    <mergeCell ref="C6:E6"/>
  </mergeCells>
  <conditionalFormatting sqref="E13">
    <cfRule type="notContainsBlanks" dxfId="0" priority="1">
      <formula>LEN(TRIM(E13))&gt;0</formula>
    </cfRule>
  </conditionalFormatting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8h Limpeza e Higienização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Usuário</cp:lastModifiedBy>
  <dcterms:created xsi:type="dcterms:W3CDTF">2017-08-17T21:14:09Z</dcterms:created>
  <dcterms:modified xsi:type="dcterms:W3CDTF">2025-09-11T12:13:11Z</dcterms:modified>
</cp:coreProperties>
</file>