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aciano.lopes\Desktop\Docs PMSAP\"/>
    </mc:Choice>
  </mc:AlternateContent>
  <xr:revisionPtr revIDLastSave="0" documentId="13_ncr:1_{1BF6D285-C3DA-4128-953E-403D27A715CC}" xr6:coauthVersionLast="47" xr6:coauthVersionMax="47" xr10:uidLastSave="{00000000-0000-0000-0000-000000000000}"/>
  <bookViews>
    <workbookView xWindow="-120" yWindow="-120" windowWidth="20730" windowHeight="11040" xr2:uid="{00000000-000D-0000-FFFF-FFFF00000000}"/>
  </bookViews>
  <sheets>
    <sheet name="DFP" sheetId="1" r:id="rId1"/>
    <sheet name="Histograma 01" sheetId="3" r:id="rId2"/>
    <sheet name="Valor HH" sheetId="7" r:id="rId3"/>
    <sheet name="ENC" sheetId="6" r:id="rId4"/>
  </sheets>
  <definedNames>
    <definedName name="_xlnm._FilterDatabase" localSheetId="2" hidden="1">'Valor HH'!$A$2:$C$80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D131" i="1" l="1"/>
  <c r="F159" i="1" l="1"/>
  <c r="F165" i="1"/>
  <c r="F157" i="1"/>
  <c r="AK74" i="3"/>
  <c r="AL74" i="3"/>
  <c r="AM74" i="3"/>
  <c r="AN74" i="3"/>
  <c r="AK75" i="3"/>
  <c r="AL75" i="3"/>
  <c r="AL78" i="3" s="1"/>
  <c r="AM75" i="3"/>
  <c r="AN75" i="3"/>
  <c r="AK76" i="3"/>
  <c r="AK78" i="3" s="1"/>
  <c r="AL76" i="3"/>
  <c r="AM76" i="3"/>
  <c r="AN76" i="3"/>
  <c r="AK77" i="3"/>
  <c r="AL77" i="3"/>
  <c r="AM77" i="3"/>
  <c r="AN77" i="3"/>
  <c r="O5" i="3"/>
  <c r="P5" i="3" s="1"/>
  <c r="T74" i="3"/>
  <c r="U74" i="3"/>
  <c r="V74" i="3"/>
  <c r="W74" i="3"/>
  <c r="X74" i="3"/>
  <c r="Y74" i="3"/>
  <c r="Z74" i="3"/>
  <c r="AA74" i="3"/>
  <c r="AB74" i="3"/>
  <c r="AC74" i="3"/>
  <c r="AD74" i="3"/>
  <c r="AE74" i="3"/>
  <c r="AF74" i="3"/>
  <c r="AG74" i="3"/>
  <c r="T75" i="3"/>
  <c r="U75" i="3"/>
  <c r="V75" i="3"/>
  <c r="W75" i="3"/>
  <c r="X75" i="3"/>
  <c r="Y75" i="3"/>
  <c r="Z75" i="3"/>
  <c r="AA75" i="3"/>
  <c r="AB75" i="3"/>
  <c r="AC75" i="3"/>
  <c r="AD75" i="3"/>
  <c r="AE75" i="3"/>
  <c r="AF75" i="3"/>
  <c r="AG75" i="3"/>
  <c r="T76" i="3"/>
  <c r="U76" i="3"/>
  <c r="V76" i="3"/>
  <c r="W76" i="3"/>
  <c r="X76" i="3"/>
  <c r="Y76" i="3"/>
  <c r="Z76" i="3"/>
  <c r="AA76" i="3"/>
  <c r="AB76" i="3"/>
  <c r="AC76" i="3"/>
  <c r="AD76" i="3"/>
  <c r="AE76" i="3"/>
  <c r="AF76" i="3"/>
  <c r="AG76" i="3"/>
  <c r="T77" i="3"/>
  <c r="U77" i="3"/>
  <c r="V77" i="3"/>
  <c r="W77" i="3"/>
  <c r="W78" i="3" s="1"/>
  <c r="X77" i="3"/>
  <c r="Y77" i="3"/>
  <c r="Z77" i="3"/>
  <c r="AA77" i="3"/>
  <c r="AB77" i="3"/>
  <c r="AC77" i="3"/>
  <c r="AD77" i="3"/>
  <c r="AE77" i="3"/>
  <c r="AF77" i="3"/>
  <c r="AG77" i="3"/>
  <c r="F158" i="1"/>
  <c r="AV17" i="3"/>
  <c r="AW17" i="3"/>
  <c r="AX17" i="3"/>
  <c r="AX14" i="3"/>
  <c r="AW14" i="3"/>
  <c r="AW79" i="3"/>
  <c r="AE78" i="3" l="1"/>
  <c r="U78" i="3"/>
  <c r="Y78" i="3"/>
  <c r="AG78" i="3"/>
  <c r="AC78" i="3"/>
  <c r="AN78" i="3"/>
  <c r="AM78" i="3"/>
  <c r="AB78" i="3"/>
  <c r="T78" i="3"/>
  <c r="Z78" i="3"/>
  <c r="AF78" i="3"/>
  <c r="X78" i="3"/>
  <c r="AA78" i="3"/>
  <c r="AD78" i="3"/>
  <c r="V78"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B71" i="3" l="1"/>
  <c r="B69" i="3"/>
  <c r="B67" i="3"/>
  <c r="B65" i="3"/>
  <c r="B63" i="3"/>
  <c r="B61" i="3"/>
  <c r="B59" i="3"/>
  <c r="B57" i="3"/>
  <c r="B55" i="3"/>
  <c r="B35" i="3"/>
  <c r="A4" i="7"/>
  <c r="F131" i="1"/>
  <c r="AZ38" i="3" l="1"/>
  <c r="D3" i="7"/>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F5" i="3"/>
  <c r="N3" i="3"/>
  <c r="M3" i="3" s="1"/>
  <c r="BB38" i="3"/>
  <c r="BB39" i="3" s="1"/>
  <c r="BB40" i="3"/>
  <c r="BB41" i="3" s="1"/>
  <c r="BB42" i="3"/>
  <c r="BB43" i="3" s="1"/>
  <c r="BB44" i="3"/>
  <c r="BB45" i="3" s="1"/>
  <c r="BB46" i="3"/>
  <c r="BB47" i="3" s="1"/>
  <c r="BB48" i="3"/>
  <c r="BB49" i="3" s="1"/>
  <c r="BB50" i="3"/>
  <c r="BB51" i="3" s="1"/>
  <c r="BB52" i="3"/>
  <c r="BB53" i="3" s="1"/>
  <c r="BB54" i="3"/>
  <c r="BB55" i="3" s="1"/>
  <c r="BB56" i="3"/>
  <c r="BB57" i="3" s="1"/>
  <c r="BB58" i="3"/>
  <c r="BB59" i="3" s="1"/>
  <c r="BB60" i="3"/>
  <c r="BB61" i="3" s="1"/>
  <c r="BB62" i="3"/>
  <c r="BB63" i="3" s="1"/>
  <c r="BB64" i="3"/>
  <c r="BB65" i="3" s="1"/>
  <c r="BB66" i="3"/>
  <c r="BB67" i="3" s="1"/>
  <c r="BB68" i="3"/>
  <c r="BB69" i="3" s="1"/>
  <c r="BB70" i="3"/>
  <c r="BB71" i="3" s="1"/>
  <c r="F74" i="3"/>
  <c r="F75" i="3"/>
  <c r="F76" i="3"/>
  <c r="F77" i="3"/>
  <c r="B51" i="3"/>
  <c r="B49" i="3"/>
  <c r="B53" i="3"/>
  <c r="B47" i="3"/>
  <c r="B45" i="3"/>
  <c r="B43" i="3"/>
  <c r="B41" i="3"/>
  <c r="B39" i="3"/>
  <c r="B37" i="3"/>
  <c r="B33" i="3"/>
  <c r="B29" i="3"/>
  <c r="B31" i="3"/>
  <c r="B27" i="3"/>
  <c r="B25" i="3"/>
  <c r="B23" i="3"/>
  <c r="B21" i="3"/>
  <c r="B19" i="3"/>
  <c r="B17" i="3"/>
  <c r="B15" i="3"/>
  <c r="B13" i="3"/>
  <c r="B11" i="3"/>
  <c r="C32" i="1"/>
  <c r="AV38" i="3"/>
  <c r="AW38" i="3"/>
  <c r="AX38" i="3"/>
  <c r="BA38" i="3"/>
  <c r="BA39" i="3" s="1"/>
  <c r="BC38" i="3"/>
  <c r="AV39" i="3"/>
  <c r="AW39" i="3"/>
  <c r="AX39" i="3"/>
  <c r="C33" i="1"/>
  <c r="AV40" i="3"/>
  <c r="AW40" i="3"/>
  <c r="AX40" i="3"/>
  <c r="BC40" i="3"/>
  <c r="AV41" i="3"/>
  <c r="AW41" i="3"/>
  <c r="AX41" i="3"/>
  <c r="AV42" i="3"/>
  <c r="AW42" i="3"/>
  <c r="AX42" i="3"/>
  <c r="BC42" i="3"/>
  <c r="AV43" i="3"/>
  <c r="AW43" i="3"/>
  <c r="AX43" i="3"/>
  <c r="C35" i="1"/>
  <c r="AV44" i="3"/>
  <c r="AW44" i="3"/>
  <c r="AX44" i="3"/>
  <c r="BC44" i="3"/>
  <c r="AV45" i="3"/>
  <c r="AW45" i="3"/>
  <c r="AX45" i="3"/>
  <c r="C36" i="1"/>
  <c r="AV46" i="3"/>
  <c r="AW46" i="3"/>
  <c r="AX46" i="3"/>
  <c r="BC46" i="3"/>
  <c r="AV47" i="3"/>
  <c r="AW47" i="3"/>
  <c r="AX47" i="3"/>
  <c r="C37" i="1"/>
  <c r="AV48" i="3"/>
  <c r="AW48" i="3"/>
  <c r="AX48" i="3"/>
  <c r="BC48" i="3"/>
  <c r="AV49" i="3"/>
  <c r="AW49" i="3"/>
  <c r="AX49" i="3"/>
  <c r="C38" i="1"/>
  <c r="AV50" i="3"/>
  <c r="AW50" i="3"/>
  <c r="AX50" i="3"/>
  <c r="BC50" i="3"/>
  <c r="AV51" i="3"/>
  <c r="AW51" i="3"/>
  <c r="AX51" i="3"/>
  <c r="C39" i="1"/>
  <c r="AV52" i="3"/>
  <c r="AW52" i="3"/>
  <c r="AX52" i="3"/>
  <c r="BC52" i="3"/>
  <c r="AV53" i="3"/>
  <c r="AW53" i="3"/>
  <c r="AX53" i="3"/>
  <c r="C40" i="1"/>
  <c r="AV54" i="3"/>
  <c r="AW54" i="3"/>
  <c r="AX54" i="3"/>
  <c r="BC54" i="3"/>
  <c r="AV55" i="3"/>
  <c r="AW55" i="3"/>
  <c r="AX55" i="3"/>
  <c r="C41" i="1"/>
  <c r="AV56" i="3"/>
  <c r="AW56" i="3"/>
  <c r="AX56" i="3"/>
  <c r="BC56" i="3"/>
  <c r="AV57" i="3"/>
  <c r="AW57" i="3"/>
  <c r="AX57" i="3"/>
  <c r="C42" i="1"/>
  <c r="AV58" i="3"/>
  <c r="AW58" i="3"/>
  <c r="AX58" i="3"/>
  <c r="BC58" i="3"/>
  <c r="AV59" i="3"/>
  <c r="AW59" i="3"/>
  <c r="AX59" i="3"/>
  <c r="C43" i="1"/>
  <c r="AV60" i="3"/>
  <c r="AW60" i="3"/>
  <c r="AX60" i="3"/>
  <c r="BC60" i="3"/>
  <c r="AV61" i="3"/>
  <c r="AW61" i="3"/>
  <c r="AX61" i="3"/>
  <c r="C44" i="1"/>
  <c r="AV62" i="3"/>
  <c r="AW62" i="3"/>
  <c r="AX62" i="3"/>
  <c r="BC62" i="3"/>
  <c r="AV63" i="3"/>
  <c r="AW63" i="3"/>
  <c r="AX63" i="3"/>
  <c r="AV64" i="3"/>
  <c r="AW64" i="3"/>
  <c r="AX64" i="3"/>
  <c r="BC64" i="3"/>
  <c r="AV65" i="3"/>
  <c r="AW65" i="3"/>
  <c r="AX65" i="3"/>
  <c r="C46" i="1"/>
  <c r="AV66" i="3"/>
  <c r="AW66" i="3"/>
  <c r="AX66" i="3"/>
  <c r="BC66" i="3"/>
  <c r="AV67" i="3"/>
  <c r="AW67" i="3"/>
  <c r="AX67" i="3"/>
  <c r="C47" i="1"/>
  <c r="AV68" i="3"/>
  <c r="AW68" i="3"/>
  <c r="AX68" i="3"/>
  <c r="BC68" i="3"/>
  <c r="AV69" i="3"/>
  <c r="AW69" i="3"/>
  <c r="AX69" i="3"/>
  <c r="AV70" i="3"/>
  <c r="AW70" i="3"/>
  <c r="AX70" i="3"/>
  <c r="BC70" i="3"/>
  <c r="AV71" i="3"/>
  <c r="AW71" i="3"/>
  <c r="AX71" i="3"/>
  <c r="D34" i="7"/>
  <c r="D4" i="7"/>
  <c r="D5" i="7"/>
  <c r="D6" i="7"/>
  <c r="D7" i="7"/>
  <c r="D8" i="7"/>
  <c r="D9" i="7"/>
  <c r="D10" i="7"/>
  <c r="D11" i="7"/>
  <c r="D12" i="7"/>
  <c r="D13" i="7"/>
  <c r="D14" i="7"/>
  <c r="D15" i="7"/>
  <c r="D16" i="7"/>
  <c r="D17" i="7"/>
  <c r="D19" i="7"/>
  <c r="D18" i="7"/>
  <c r="D20" i="7"/>
  <c r="D21" i="7"/>
  <c r="D22" i="7"/>
  <c r="D23" i="7"/>
  <c r="D24" i="7"/>
  <c r="D25" i="7"/>
  <c r="D26" i="7"/>
  <c r="D27" i="7"/>
  <c r="D28" i="7"/>
  <c r="D29" i="7"/>
  <c r="D30" i="7"/>
  <c r="D31" i="7"/>
  <c r="D32" i="7"/>
  <c r="D33"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C34" i="1" l="1"/>
  <c r="C45" i="1"/>
  <c r="F78" i="3"/>
  <c r="AY66" i="3"/>
  <c r="AY50" i="3"/>
  <c r="AY48" i="3"/>
  <c r="AY46" i="3"/>
  <c r="AY44" i="3"/>
  <c r="AY58" i="3"/>
  <c r="AY42" i="3"/>
  <c r="AY56" i="3"/>
  <c r="AY40" i="3"/>
  <c r="AY38" i="3"/>
  <c r="BD38" i="3"/>
  <c r="AY68" i="3"/>
  <c r="AY60" i="3"/>
  <c r="AY52" i="3"/>
  <c r="AY70" i="3"/>
  <c r="AY62" i="3"/>
  <c r="AY54" i="3"/>
  <c r="AY64" i="3"/>
  <c r="AZ39" i="3"/>
  <c r="BD39" i="3" s="1"/>
  <c r="BE38" i="3" l="1"/>
  <c r="AZ62" i="3"/>
  <c r="AZ58" i="3"/>
  <c r="AZ54" i="3"/>
  <c r="AZ50" i="3"/>
  <c r="AZ42" i="3"/>
  <c r="AZ46" i="3"/>
  <c r="AZ70" i="3"/>
  <c r="AZ66" i="3"/>
  <c r="AZ44" i="3"/>
  <c r="AZ68" i="3"/>
  <c r="AZ64" i="3"/>
  <c r="AZ60" i="3"/>
  <c r="AZ56" i="3"/>
  <c r="AZ40" i="3"/>
  <c r="AZ48" i="3"/>
  <c r="AZ52" i="3"/>
  <c r="AT77" i="3"/>
  <c r="AS77" i="3"/>
  <c r="AR77" i="3"/>
  <c r="AQ77" i="3"/>
  <c r="AP77" i="3"/>
  <c r="AO77" i="3"/>
  <c r="AJ77" i="3"/>
  <c r="AI77" i="3"/>
  <c r="AH77" i="3"/>
  <c r="S77" i="3"/>
  <c r="R77" i="3"/>
  <c r="Q77" i="3"/>
  <c r="P77" i="3"/>
  <c r="O77" i="3"/>
  <c r="N77" i="3"/>
  <c r="M77" i="3"/>
  <c r="L77" i="3"/>
  <c r="K77" i="3"/>
  <c r="J77" i="3"/>
  <c r="I77" i="3"/>
  <c r="H77" i="3"/>
  <c r="G77" i="3"/>
  <c r="AT76" i="3"/>
  <c r="AS76" i="3"/>
  <c r="AR76" i="3"/>
  <c r="AQ76" i="3"/>
  <c r="AP76" i="3"/>
  <c r="AO76" i="3"/>
  <c r="AJ76" i="3"/>
  <c r="AI76" i="3"/>
  <c r="AH76" i="3"/>
  <c r="S76" i="3"/>
  <c r="R76" i="3"/>
  <c r="Q76" i="3"/>
  <c r="P76" i="3"/>
  <c r="O76" i="3"/>
  <c r="N76" i="3"/>
  <c r="M76" i="3"/>
  <c r="L76" i="3"/>
  <c r="K76" i="3"/>
  <c r="J76" i="3"/>
  <c r="I76" i="3"/>
  <c r="H76" i="3"/>
  <c r="G76" i="3"/>
  <c r="AT75" i="3"/>
  <c r="AS75" i="3"/>
  <c r="AR75" i="3"/>
  <c r="AQ75" i="3"/>
  <c r="AP75" i="3"/>
  <c r="AO75" i="3"/>
  <c r="AJ75" i="3"/>
  <c r="AI75" i="3"/>
  <c r="AH75" i="3"/>
  <c r="S75" i="3"/>
  <c r="R75" i="3"/>
  <c r="Q75" i="3"/>
  <c r="P75" i="3"/>
  <c r="O75" i="3"/>
  <c r="N75" i="3"/>
  <c r="M75" i="3"/>
  <c r="L75" i="3"/>
  <c r="K75" i="3"/>
  <c r="J75" i="3"/>
  <c r="I75" i="3"/>
  <c r="H75" i="3"/>
  <c r="G75" i="3"/>
  <c r="AT74" i="3"/>
  <c r="AS74" i="3"/>
  <c r="AR74" i="3"/>
  <c r="AQ74" i="3"/>
  <c r="AP74" i="3"/>
  <c r="AO74" i="3"/>
  <c r="AJ74" i="3"/>
  <c r="AI74" i="3"/>
  <c r="AH74" i="3"/>
  <c r="S74" i="3"/>
  <c r="R74" i="3"/>
  <c r="Q74" i="3"/>
  <c r="P74" i="3"/>
  <c r="O74" i="3"/>
  <c r="N74" i="3"/>
  <c r="M74" i="3"/>
  <c r="L74" i="3"/>
  <c r="K74" i="3"/>
  <c r="J74" i="3"/>
  <c r="I74" i="3"/>
  <c r="H74" i="3"/>
  <c r="G74" i="3"/>
  <c r="AX37" i="3"/>
  <c r="AW37" i="3"/>
  <c r="AV37" i="3"/>
  <c r="BC36" i="3"/>
  <c r="AX36" i="3"/>
  <c r="AW36" i="3"/>
  <c r="AV36" i="3"/>
  <c r="C31" i="1"/>
  <c r="AX35" i="3"/>
  <c r="AW35" i="3"/>
  <c r="AV35" i="3"/>
  <c r="BC34" i="3"/>
  <c r="AX34" i="3"/>
  <c r="AW34" i="3"/>
  <c r="AV34" i="3"/>
  <c r="C30" i="1"/>
  <c r="AX33" i="3"/>
  <c r="AW33" i="3"/>
  <c r="AV33" i="3"/>
  <c r="BC32" i="3"/>
  <c r="AX32" i="3"/>
  <c r="AW32" i="3"/>
  <c r="AV32" i="3"/>
  <c r="C29" i="1"/>
  <c r="AX31" i="3"/>
  <c r="AW31" i="3"/>
  <c r="AV31" i="3"/>
  <c r="BC30" i="3"/>
  <c r="AX30" i="3"/>
  <c r="AW30" i="3"/>
  <c r="AV30" i="3"/>
  <c r="C28" i="1"/>
  <c r="AX29" i="3"/>
  <c r="AW29" i="3"/>
  <c r="AV29" i="3"/>
  <c r="BC28" i="3"/>
  <c r="AX28" i="3"/>
  <c r="AW28" i="3"/>
  <c r="AV28" i="3"/>
  <c r="C27" i="1"/>
  <c r="AX27" i="3"/>
  <c r="AW27" i="3"/>
  <c r="AV27" i="3"/>
  <c r="BC26" i="3"/>
  <c r="AX26" i="3"/>
  <c r="AW26" i="3"/>
  <c r="AV26" i="3"/>
  <c r="C26" i="1"/>
  <c r="AX25" i="3"/>
  <c r="AW25" i="3"/>
  <c r="AV25" i="3"/>
  <c r="BC24" i="3"/>
  <c r="AX24" i="3"/>
  <c r="AW24" i="3"/>
  <c r="AV24" i="3"/>
  <c r="C25" i="1"/>
  <c r="AX23" i="3"/>
  <c r="AW23" i="3"/>
  <c r="AV23" i="3"/>
  <c r="BC22" i="3"/>
  <c r="AX22" i="3"/>
  <c r="AW22" i="3"/>
  <c r="AV22" i="3"/>
  <c r="C24" i="1"/>
  <c r="AX21" i="3"/>
  <c r="AW21" i="3"/>
  <c r="AV21" i="3"/>
  <c r="BC20" i="3"/>
  <c r="AX20" i="3"/>
  <c r="AW20" i="3"/>
  <c r="AV20" i="3"/>
  <c r="C23" i="1"/>
  <c r="AX19" i="3"/>
  <c r="AW19" i="3"/>
  <c r="AV19" i="3"/>
  <c r="BC18" i="3"/>
  <c r="AX18" i="3"/>
  <c r="AW18" i="3"/>
  <c r="AV18" i="3"/>
  <c r="C22" i="1"/>
  <c r="BC16" i="3"/>
  <c r="AX16" i="3"/>
  <c r="AW16" i="3"/>
  <c r="AV16" i="3"/>
  <c r="C21" i="1"/>
  <c r="AX15" i="3"/>
  <c r="AW15" i="3"/>
  <c r="AV15" i="3"/>
  <c r="BC14" i="3"/>
  <c r="AV14" i="3"/>
  <c r="C20" i="1"/>
  <c r="AX13" i="3"/>
  <c r="AW13" i="3"/>
  <c r="AV13" i="3"/>
  <c r="BC12" i="3"/>
  <c r="AX12" i="3"/>
  <c r="AW12" i="3"/>
  <c r="AV12" i="3"/>
  <c r="C19" i="1"/>
  <c r="AX11" i="3"/>
  <c r="AV11" i="3"/>
  <c r="BC10" i="3"/>
  <c r="AX10" i="3"/>
  <c r="AV10" i="3"/>
  <c r="AX9" i="3"/>
  <c r="AV9" i="3"/>
  <c r="B9" i="3"/>
  <c r="BC8" i="3"/>
  <c r="AX8" i="3"/>
  <c r="AV8" i="3"/>
  <c r="AX7" i="3"/>
  <c r="AV7" i="3"/>
  <c r="B7" i="3"/>
  <c r="BC6" i="3"/>
  <c r="AX6" i="3"/>
  <c r="AV6" i="3"/>
  <c r="Q5" i="3"/>
  <c r="R5" i="3" s="1"/>
  <c r="S5" i="3" s="1"/>
  <c r="L3" i="3"/>
  <c r="K3" i="3" s="1"/>
  <c r="M2" i="3"/>
  <c r="T5" i="3" l="1"/>
  <c r="U5" i="3" s="1"/>
  <c r="V5" i="3" s="1"/>
  <c r="W5" i="3" s="1"/>
  <c r="X5" i="3" s="1"/>
  <c r="Y5" i="3" s="1"/>
  <c r="Z5" i="3" s="1"/>
  <c r="AA5" i="3" s="1"/>
  <c r="AB5" i="3" s="1"/>
  <c r="AC5" i="3" s="1"/>
  <c r="AD5" i="3" s="1"/>
  <c r="AE5" i="3" s="1"/>
  <c r="AF5" i="3" s="1"/>
  <c r="AG5" i="3" s="1"/>
  <c r="AH5" i="3" s="1"/>
  <c r="AI5" i="3" s="1"/>
  <c r="AJ5" i="3" s="1"/>
  <c r="C50" i="1"/>
  <c r="D74" i="3"/>
  <c r="D77" i="3"/>
  <c r="D76" i="3"/>
  <c r="D75" i="3"/>
  <c r="BG38" i="3"/>
  <c r="D32" i="1" s="1"/>
  <c r="BF38" i="3"/>
  <c r="E32" i="1" s="1"/>
  <c r="AS78" i="3"/>
  <c r="J78" i="3"/>
  <c r="L78" i="3"/>
  <c r="AH78" i="3"/>
  <c r="R78" i="3"/>
  <c r="L2" i="3"/>
  <c r="G78" i="3"/>
  <c r="O78" i="3"/>
  <c r="AP78" i="3"/>
  <c r="AY28" i="3"/>
  <c r="AY6" i="3"/>
  <c r="AZ49" i="3"/>
  <c r="AZ71" i="3"/>
  <c r="AZ41" i="3"/>
  <c r="AZ47" i="3"/>
  <c r="AZ43" i="3"/>
  <c r="AZ61" i="3"/>
  <c r="AZ51" i="3"/>
  <c r="AZ57" i="3"/>
  <c r="BA62" i="3"/>
  <c r="BA63" i="3" s="1"/>
  <c r="BA58" i="3"/>
  <c r="BA59" i="3" s="1"/>
  <c r="BA54" i="3"/>
  <c r="BA55" i="3" s="1"/>
  <c r="BA50" i="3"/>
  <c r="BA51" i="3" s="1"/>
  <c r="BA42" i="3"/>
  <c r="BA43" i="3" s="1"/>
  <c r="BA46" i="3"/>
  <c r="BA47" i="3" s="1"/>
  <c r="BA70" i="3"/>
  <c r="BA71" i="3" s="1"/>
  <c r="BA66" i="3"/>
  <c r="BA67" i="3" s="1"/>
  <c r="AZ65" i="3"/>
  <c r="AZ55" i="3"/>
  <c r="BA40" i="3"/>
  <c r="BA41" i="3" s="1"/>
  <c r="BA48" i="3"/>
  <c r="BA49" i="3" s="1"/>
  <c r="BA52" i="3"/>
  <c r="BA53" i="3" s="1"/>
  <c r="BA44" i="3"/>
  <c r="BA45" i="3" s="1"/>
  <c r="BA68" i="3"/>
  <c r="BA69" i="3" s="1"/>
  <c r="BA64" i="3"/>
  <c r="BA65" i="3" s="1"/>
  <c r="BA60" i="3"/>
  <c r="BA61" i="3" s="1"/>
  <c r="BA56" i="3"/>
  <c r="BA57" i="3" s="1"/>
  <c r="AZ69" i="3"/>
  <c r="AZ59" i="3"/>
  <c r="AZ45" i="3"/>
  <c r="AZ63" i="3"/>
  <c r="AZ53" i="3"/>
  <c r="AZ67" i="3"/>
  <c r="E76" i="3"/>
  <c r="E77" i="3"/>
  <c r="M78" i="3"/>
  <c r="AI78" i="3"/>
  <c r="E75" i="3"/>
  <c r="AY20" i="3"/>
  <c r="AY22" i="3"/>
  <c r="AY26" i="3"/>
  <c r="AY32" i="3"/>
  <c r="AY18" i="3"/>
  <c r="AY24" i="3"/>
  <c r="AY36" i="3"/>
  <c r="AY10" i="3"/>
  <c r="AY34" i="3"/>
  <c r="AY16" i="3"/>
  <c r="N78" i="3"/>
  <c r="AJ78" i="3"/>
  <c r="AO78" i="3"/>
  <c r="H78" i="3"/>
  <c r="P78" i="3"/>
  <c r="AQ78" i="3"/>
  <c r="I78" i="3"/>
  <c r="Q78" i="3"/>
  <c r="AR78" i="3"/>
  <c r="K78" i="3"/>
  <c r="S78" i="3"/>
  <c r="AT78" i="3"/>
  <c r="N2" i="3"/>
  <c r="J3" i="3"/>
  <c r="K2" i="3"/>
  <c r="AY8" i="3"/>
  <c r="O2" i="3"/>
  <c r="P3" i="3"/>
  <c r="AY12" i="3"/>
  <c r="AY14" i="3"/>
  <c r="E72" i="3"/>
  <c r="AY30" i="3"/>
  <c r="E74" i="3"/>
  <c r="AY74" i="3" l="1"/>
  <c r="AO5" i="3"/>
  <c r="AP5" i="3" s="1"/>
  <c r="AQ5" i="3" s="1"/>
  <c r="AR5" i="3" s="1"/>
  <c r="AS5" i="3" s="1"/>
  <c r="AT5" i="3" s="1"/>
  <c r="AK5" i="3"/>
  <c r="AL5" i="3" s="1"/>
  <c r="AM5" i="3" s="1"/>
  <c r="AN5" i="3" s="1"/>
  <c r="F32" i="1"/>
  <c r="BD52" i="3"/>
  <c r="BD53" i="3"/>
  <c r="BD66" i="3"/>
  <c r="BD44" i="3"/>
  <c r="BD45" i="3"/>
  <c r="BD69" i="3"/>
  <c r="BD62" i="3"/>
  <c r="BD63" i="3"/>
  <c r="BD46" i="3"/>
  <c r="BD58" i="3"/>
  <c r="BD56" i="3"/>
  <c r="BD67" i="3"/>
  <c r="BD59" i="3"/>
  <c r="BD57" i="3"/>
  <c r="BD55" i="3"/>
  <c r="BD68" i="3"/>
  <c r="BD50" i="3"/>
  <c r="BD41" i="3"/>
  <c r="BD54" i="3"/>
  <c r="BD51" i="3"/>
  <c r="BD40" i="3"/>
  <c r="BD47" i="3"/>
  <c r="BD60" i="3"/>
  <c r="BD70" i="3"/>
  <c r="BD64" i="3"/>
  <c r="BD61" i="3"/>
  <c r="BD71" i="3"/>
  <c r="BD65" i="3"/>
  <c r="BD42" i="3"/>
  <c r="BD48" i="3"/>
  <c r="BD43" i="3"/>
  <c r="BD49" i="3"/>
  <c r="E78" i="3"/>
  <c r="D72" i="3"/>
  <c r="P2" i="3"/>
  <c r="Q3" i="3"/>
  <c r="J2" i="3"/>
  <c r="I3" i="3"/>
  <c r="BE48" i="3" l="1"/>
  <c r="BF48" i="3" s="1"/>
  <c r="BE40" i="3"/>
  <c r="BG40" i="3" s="1"/>
  <c r="D33" i="1" s="1"/>
  <c r="BE60" i="3"/>
  <c r="BF60" i="3" s="1"/>
  <c r="BE62" i="3"/>
  <c r="BF62" i="3" s="1"/>
  <c r="BE56" i="3"/>
  <c r="BE66" i="3"/>
  <c r="BE54" i="3"/>
  <c r="BE58" i="3"/>
  <c r="BE50" i="3"/>
  <c r="BF50" i="3" s="1"/>
  <c r="BE46" i="3"/>
  <c r="BG46" i="3" s="1"/>
  <c r="D36" i="1" s="1"/>
  <c r="BE52" i="3"/>
  <c r="BE64" i="3"/>
  <c r="BE70" i="3"/>
  <c r="BE68" i="3"/>
  <c r="BE42" i="3"/>
  <c r="BE44" i="3"/>
  <c r="AY76" i="3"/>
  <c r="AY75" i="3"/>
  <c r="R3" i="3"/>
  <c r="Q2" i="3"/>
  <c r="H3" i="3"/>
  <c r="I2" i="3"/>
  <c r="BF40" i="3" l="1"/>
  <c r="E33" i="1" s="1"/>
  <c r="F33" i="1" s="1"/>
  <c r="BG48" i="3"/>
  <c r="D37" i="1" s="1"/>
  <c r="BG60" i="3"/>
  <c r="D43" i="1" s="1"/>
  <c r="BF46" i="3"/>
  <c r="E36" i="1" s="1"/>
  <c r="F36" i="1" s="1"/>
  <c r="BG50" i="3"/>
  <c r="D38" i="1" s="1"/>
  <c r="BG62" i="3"/>
  <c r="D44" i="1" s="1"/>
  <c r="BG68" i="3"/>
  <c r="D47" i="1" s="1"/>
  <c r="BF68" i="3"/>
  <c r="E47" i="1" s="1"/>
  <c r="BG58" i="3"/>
  <c r="D42" i="1" s="1"/>
  <c r="BF58" i="3"/>
  <c r="E42" i="1" s="1"/>
  <c r="BG70" i="3"/>
  <c r="BF70" i="3"/>
  <c r="BG64" i="3"/>
  <c r="BF64" i="3"/>
  <c r="BG54" i="3"/>
  <c r="BF54" i="3"/>
  <c r="BG66" i="3"/>
  <c r="D46" i="1" s="1"/>
  <c r="BF66" i="3"/>
  <c r="E46" i="1" s="1"/>
  <c r="BG52" i="3"/>
  <c r="D39" i="1" s="1"/>
  <c r="BF52" i="3"/>
  <c r="E39" i="1" s="1"/>
  <c r="BG56" i="3"/>
  <c r="D41" i="1" s="1"/>
  <c r="BF56" i="3"/>
  <c r="E41" i="1" s="1"/>
  <c r="BG44" i="3"/>
  <c r="D35" i="1" s="1"/>
  <c r="BF44" i="3"/>
  <c r="E35" i="1" s="1"/>
  <c r="BG42" i="3"/>
  <c r="D34" i="1" s="1"/>
  <c r="BF42" i="3"/>
  <c r="E34" i="1" s="1"/>
  <c r="E43" i="1"/>
  <c r="E38" i="1"/>
  <c r="E44" i="1"/>
  <c r="E37" i="1"/>
  <c r="H2" i="3"/>
  <c r="G3" i="3"/>
  <c r="F3" i="3" s="1"/>
  <c r="F2" i="3" s="1"/>
  <c r="R2" i="3"/>
  <c r="S3" i="3"/>
  <c r="T3" i="3" s="1"/>
  <c r="U3" i="3" l="1"/>
  <c r="T2" i="3"/>
  <c r="F37" i="1"/>
  <c r="F43" i="1"/>
  <c r="F38" i="1"/>
  <c r="F44" i="1"/>
  <c r="F46" i="1"/>
  <c r="F42" i="1"/>
  <c r="F39" i="1"/>
  <c r="F47" i="1"/>
  <c r="F35" i="1"/>
  <c r="F41" i="1"/>
  <c r="F34" i="1"/>
  <c r="F48" i="1"/>
  <c r="D40" i="1"/>
  <c r="D45" i="1"/>
  <c r="E45" i="1"/>
  <c r="E40" i="1"/>
  <c r="G2" i="3"/>
  <c r="S2" i="3"/>
  <c r="V3" i="3" l="1"/>
  <c r="U2" i="3"/>
  <c r="F45" i="1"/>
  <c r="F40" i="1"/>
  <c r="W3" i="3" l="1"/>
  <c r="V2" i="3"/>
  <c r="W2" i="3" l="1"/>
  <c r="X3" i="3"/>
  <c r="Y3" i="3" l="1"/>
  <c r="X2" i="3"/>
  <c r="Y2" i="3" l="1"/>
  <c r="Z3" i="3"/>
  <c r="Z2" i="3" l="1"/>
  <c r="AA3" i="3"/>
  <c r="AB3" i="3" l="1"/>
  <c r="AA2" i="3"/>
  <c r="AC3" i="3" l="1"/>
  <c r="AB2" i="3"/>
  <c r="AD3" i="3" l="1"/>
  <c r="AC2" i="3"/>
  <c r="F139" i="1"/>
  <c r="F140" i="1"/>
  <c r="F141" i="1"/>
  <c r="F142" i="1"/>
  <c r="F143" i="1"/>
  <c r="F144" i="1"/>
  <c r="F145" i="1"/>
  <c r="F146" i="1"/>
  <c r="F147" i="1"/>
  <c r="F148" i="1"/>
  <c r="F149" i="1"/>
  <c r="F150" i="1"/>
  <c r="B63" i="6"/>
  <c r="F63" i="6" s="1"/>
  <c r="F62" i="6"/>
  <c r="C57" i="6"/>
  <c r="G54" i="6"/>
  <c r="C54" i="6"/>
  <c r="F41" i="6"/>
  <c r="G37" i="6"/>
  <c r="G71" i="6" s="1"/>
  <c r="F37" i="6"/>
  <c r="C37" i="6"/>
  <c r="C71" i="6" s="1"/>
  <c r="F35" i="6"/>
  <c r="F32" i="6"/>
  <c r="F30" i="6"/>
  <c r="F28" i="6"/>
  <c r="F26" i="6"/>
  <c r="F24" i="6"/>
  <c r="F22" i="6"/>
  <c r="F20" i="6"/>
  <c r="F18" i="6"/>
  <c r="F16" i="6"/>
  <c r="C16" i="6"/>
  <c r="G14" i="6"/>
  <c r="C14" i="6"/>
  <c r="H13" i="6"/>
  <c r="G13" i="6"/>
  <c r="F13" i="6"/>
  <c r="G12" i="6"/>
  <c r="G11" i="6"/>
  <c r="G10" i="6"/>
  <c r="G9" i="6"/>
  <c r="G8" i="6"/>
  <c r="G7" i="6"/>
  <c r="G6" i="6"/>
  <c r="AE3" i="3" l="1"/>
  <c r="AD2" i="3"/>
  <c r="C32" i="6"/>
  <c r="C68" i="6" s="1"/>
  <c r="C41" i="6"/>
  <c r="C72" i="6" s="1"/>
  <c r="C35" i="6"/>
  <c r="C64" i="6" s="1"/>
  <c r="C30" i="6"/>
  <c r="C28" i="6"/>
  <c r="C62" i="6" s="1"/>
  <c r="C26" i="6"/>
  <c r="C61" i="6" s="1"/>
  <c r="C24" i="6"/>
  <c r="C60" i="6" s="1"/>
  <c r="C22" i="6"/>
  <c r="C59" i="6" s="1"/>
  <c r="C17" i="6"/>
  <c r="G16" i="6"/>
  <c r="G32" i="6" s="1"/>
  <c r="G68" i="6" s="1"/>
  <c r="C70" i="6"/>
  <c r="C69" i="6"/>
  <c r="C20" i="6"/>
  <c r="C58" i="6" s="1"/>
  <c r="AF3" i="3" l="1"/>
  <c r="AE2" i="3"/>
  <c r="G22" i="6"/>
  <c r="G59" i="6" s="1"/>
  <c r="G41" i="6"/>
  <c r="G72" i="6" s="1"/>
  <c r="C73" i="6"/>
  <c r="G18" i="6"/>
  <c r="G57" i="6" s="1"/>
  <c r="G20" i="6"/>
  <c r="G58" i="6" s="1"/>
  <c r="G35" i="6"/>
  <c r="G64" i="6" s="1"/>
  <c r="G24" i="6"/>
  <c r="G60" i="6" s="1"/>
  <c r="G26" i="6"/>
  <c r="G61" i="6" s="1"/>
  <c r="G28" i="6"/>
  <c r="G62" i="6" s="1"/>
  <c r="G30" i="6"/>
  <c r="G63" i="6" s="1"/>
  <c r="C63" i="6"/>
  <c r="C65" i="6" s="1"/>
  <c r="C76" i="6" s="1"/>
  <c r="C78" i="6" s="1"/>
  <c r="C4" i="6" s="1"/>
  <c r="G70" i="6"/>
  <c r="G69" i="6"/>
  <c r="AG3" i="3" l="1"/>
  <c r="AF2" i="3"/>
  <c r="G73" i="6"/>
  <c r="G65" i="6"/>
  <c r="G76" i="6" s="1"/>
  <c r="AG2" i="3" l="1"/>
  <c r="AH3" i="3"/>
  <c r="G78" i="6"/>
  <c r="G4" i="6" s="1"/>
  <c r="F132" i="1"/>
  <c r="F133" i="1"/>
  <c r="AI3" i="3" l="1"/>
  <c r="AH2" i="3"/>
  <c r="F125" i="1"/>
  <c r="F124" i="1"/>
  <c r="F123" i="1"/>
  <c r="F167" i="1"/>
  <c r="F166" i="1"/>
  <c r="AI2" i="3" l="1"/>
  <c r="AJ3" i="3"/>
  <c r="F168" i="1"/>
  <c r="F169" i="1" s="1"/>
  <c r="F151" i="1"/>
  <c r="AJ2" i="3" l="1"/>
  <c r="AK3" i="3"/>
  <c r="F58" i="1"/>
  <c r="F57" i="1"/>
  <c r="F56" i="1"/>
  <c r="F50" i="1"/>
  <c r="F49" i="1"/>
  <c r="AK2" i="3" l="1"/>
  <c r="AL3" i="3"/>
  <c r="C79" i="1"/>
  <c r="C94" i="1"/>
  <c r="C192" i="1"/>
  <c r="C105" i="1"/>
  <c r="AL2" i="3" l="1"/>
  <c r="AM3" i="3"/>
  <c r="F160" i="1"/>
  <c r="F161" i="1" s="1"/>
  <c r="F152" i="1"/>
  <c r="C111" i="1"/>
  <c r="AN3" i="3" l="1"/>
  <c r="AM2" i="3"/>
  <c r="F153" i="1"/>
  <c r="F134" i="1"/>
  <c r="F135" i="1" s="1"/>
  <c r="F120" i="1"/>
  <c r="C113" i="1"/>
  <c r="C115" i="1" s="1"/>
  <c r="AN2" i="3" l="1"/>
  <c r="AO3" i="3"/>
  <c r="G5" i="3"/>
  <c r="E60" i="7"/>
  <c r="F60" i="7" s="1"/>
  <c r="G60" i="7" s="1"/>
  <c r="E62" i="7"/>
  <c r="F62" i="7" s="1"/>
  <c r="E16" i="7"/>
  <c r="F16" i="7" s="1"/>
  <c r="G16" i="7" s="1"/>
  <c r="E37" i="7"/>
  <c r="F37" i="7" s="1"/>
  <c r="G37" i="7" s="1"/>
  <c r="E33" i="7"/>
  <c r="F33" i="7" s="1"/>
  <c r="E58" i="7"/>
  <c r="F58" i="7" s="1"/>
  <c r="E67" i="7"/>
  <c r="F67" i="7" s="1"/>
  <c r="E72" i="7"/>
  <c r="F72" i="7" s="1"/>
  <c r="H72" i="7" s="1"/>
  <c r="E35" i="7"/>
  <c r="F35" i="7" s="1"/>
  <c r="E54" i="7"/>
  <c r="F54" i="7" s="1"/>
  <c r="H54" i="7" s="1"/>
  <c r="E41" i="7"/>
  <c r="F41" i="7" s="1"/>
  <c r="E77" i="7"/>
  <c r="F77" i="7" s="1"/>
  <c r="G77" i="7" s="1"/>
  <c r="E10" i="7"/>
  <c r="F10" i="7" s="1"/>
  <c r="E46" i="7"/>
  <c r="F46" i="7" s="1"/>
  <c r="E11" i="7"/>
  <c r="F11" i="7" s="1"/>
  <c r="E9" i="7"/>
  <c r="F9" i="7" s="1"/>
  <c r="E22" i="7"/>
  <c r="F22" i="7" s="1"/>
  <c r="H22" i="7" s="1"/>
  <c r="E13" i="7"/>
  <c r="F13" i="7" s="1"/>
  <c r="H13" i="7" s="1"/>
  <c r="E20" i="7"/>
  <c r="F20" i="7" s="1"/>
  <c r="E31" i="7"/>
  <c r="F31" i="7" s="1"/>
  <c r="E14" i="7"/>
  <c r="F14" i="7" s="1"/>
  <c r="H14" i="7" s="1"/>
  <c r="E5" i="7"/>
  <c r="F5" i="7" s="1"/>
  <c r="G5" i="7" s="1"/>
  <c r="E55" i="7"/>
  <c r="F55" i="7" s="1"/>
  <c r="G55" i="7" s="1"/>
  <c r="E7" i="7"/>
  <c r="F7" i="7" s="1"/>
  <c r="E75" i="7"/>
  <c r="F75" i="7" s="1"/>
  <c r="H75" i="7" s="1"/>
  <c r="E23" i="7"/>
  <c r="F23" i="7" s="1"/>
  <c r="E15" i="7"/>
  <c r="F15" i="7" s="1"/>
  <c r="E42" i="7"/>
  <c r="F42" i="7" s="1"/>
  <c r="E26" i="7"/>
  <c r="F26" i="7" s="1"/>
  <c r="E70" i="7"/>
  <c r="F70" i="7" s="1"/>
  <c r="E29" i="7"/>
  <c r="F29" i="7" s="1"/>
  <c r="G29" i="7" s="1"/>
  <c r="E57" i="7"/>
  <c r="F57" i="7" s="1"/>
  <c r="E32" i="7"/>
  <c r="F32" i="7" s="1"/>
  <c r="H32" i="7" s="1"/>
  <c r="E79" i="7"/>
  <c r="F79" i="7" s="1"/>
  <c r="H79" i="7" s="1"/>
  <c r="E52" i="7"/>
  <c r="F52" i="7" s="1"/>
  <c r="E50" i="7"/>
  <c r="F50" i="7" s="1"/>
  <c r="E73" i="7"/>
  <c r="F73" i="7" s="1"/>
  <c r="E39" i="7"/>
  <c r="F39" i="7" s="1"/>
  <c r="E21" i="7"/>
  <c r="F21" i="7" s="1"/>
  <c r="E44" i="7"/>
  <c r="F44" i="7" s="1"/>
  <c r="G44" i="7" s="1"/>
  <c r="E24" i="7"/>
  <c r="F24" i="7" s="1"/>
  <c r="E47" i="7"/>
  <c r="F47" i="7" s="1"/>
  <c r="E43" i="7"/>
  <c r="F43" i="7" s="1"/>
  <c r="E65" i="7"/>
  <c r="F65" i="7" s="1"/>
  <c r="E17" i="7"/>
  <c r="F17" i="7" s="1"/>
  <c r="E53" i="7"/>
  <c r="F53" i="7" s="1"/>
  <c r="E48" i="7"/>
  <c r="F48" i="7" s="1"/>
  <c r="E30" i="7"/>
  <c r="F30" i="7" s="1"/>
  <c r="E8" i="7"/>
  <c r="F8" i="7" s="1"/>
  <c r="G8" i="7" s="1"/>
  <c r="E27" i="7"/>
  <c r="F27" i="7" s="1"/>
  <c r="E78" i="7"/>
  <c r="F78" i="7" s="1"/>
  <c r="E6" i="7"/>
  <c r="F6" i="7" s="1"/>
  <c r="G6" i="7" s="1"/>
  <c r="E12" i="7"/>
  <c r="F12" i="7" s="1"/>
  <c r="E63" i="7"/>
  <c r="F63" i="7" s="1"/>
  <c r="E66" i="7"/>
  <c r="F66" i="7" s="1"/>
  <c r="E71" i="7"/>
  <c r="F71" i="7" s="1"/>
  <c r="E51" i="7"/>
  <c r="F51" i="7" s="1"/>
  <c r="E59" i="7"/>
  <c r="F59" i="7" s="1"/>
  <c r="E19" i="7"/>
  <c r="F19" i="7" s="1"/>
  <c r="E61" i="7"/>
  <c r="F61" i="7" s="1"/>
  <c r="AZ20" i="3" s="1"/>
  <c r="AZ21" i="3" s="1"/>
  <c r="E56" i="7"/>
  <c r="F56" i="7" s="1"/>
  <c r="E69" i="7"/>
  <c r="F69" i="7" s="1"/>
  <c r="E40" i="7"/>
  <c r="F40" i="7" s="1"/>
  <c r="E64" i="7"/>
  <c r="F64" i="7" s="1"/>
  <c r="AZ18" i="3" s="1"/>
  <c r="AZ19" i="3" s="1"/>
  <c r="E25" i="7"/>
  <c r="F25" i="7" s="1"/>
  <c r="AZ36" i="3" s="1"/>
  <c r="AZ37" i="3" s="1"/>
  <c r="E49" i="7"/>
  <c r="F49" i="7" s="1"/>
  <c r="H49" i="7" s="1"/>
  <c r="BB34" i="3" s="1"/>
  <c r="BB35" i="3" s="1"/>
  <c r="E76" i="7"/>
  <c r="F76" i="7" s="1"/>
  <c r="E34" i="7"/>
  <c r="F34" i="7" s="1"/>
  <c r="E28" i="7"/>
  <c r="F28" i="7" s="1"/>
  <c r="E45" i="7"/>
  <c r="F45" i="7" s="1"/>
  <c r="E74" i="7"/>
  <c r="F74" i="7" s="1"/>
  <c r="G74" i="7" s="1"/>
  <c r="BA10" i="3" s="1"/>
  <c r="BA11" i="3" s="1"/>
  <c r="E36" i="7"/>
  <c r="F36" i="7" s="1"/>
  <c r="E18" i="7"/>
  <c r="F18" i="7" s="1"/>
  <c r="AZ14" i="3" s="1"/>
  <c r="E38" i="7"/>
  <c r="F38" i="7" s="1"/>
  <c r="AZ30" i="3" s="1"/>
  <c r="E68" i="7"/>
  <c r="F68" i="7" s="1"/>
  <c r="E4" i="7"/>
  <c r="F4" i="7" s="1"/>
  <c r="AP3" i="3" l="1"/>
  <c r="AO2" i="3"/>
  <c r="G49" i="7"/>
  <c r="BA34" i="3" s="1"/>
  <c r="BA35" i="3" s="1"/>
  <c r="G58" i="7"/>
  <c r="H58" i="7"/>
  <c r="G31" i="7"/>
  <c r="H31" i="7"/>
  <c r="H68" i="7"/>
  <c r="G68" i="7"/>
  <c r="H16" i="7"/>
  <c r="I16" i="7" s="1"/>
  <c r="AZ31" i="3"/>
  <c r="G66" i="7"/>
  <c r="H66" i="7"/>
  <c r="AZ22" i="3"/>
  <c r="G76" i="7"/>
  <c r="BA22" i="3" s="1"/>
  <c r="BA23" i="3" s="1"/>
  <c r="H76" i="7"/>
  <c r="BB22" i="3" s="1"/>
  <c r="BB23" i="3" s="1"/>
  <c r="AZ15" i="3"/>
  <c r="G28" i="7"/>
  <c r="BA12" i="3" s="1"/>
  <c r="BA13" i="3" s="1"/>
  <c r="H28" i="7"/>
  <c r="BB12" i="3" s="1"/>
  <c r="BB13" i="3" s="1"/>
  <c r="AZ12" i="3"/>
  <c r="G4" i="7"/>
  <c r="BA24" i="3" s="1"/>
  <c r="BA25" i="3" s="1"/>
  <c r="H4" i="7"/>
  <c r="BB24" i="3" s="1"/>
  <c r="BB25" i="3" s="1"/>
  <c r="AZ24" i="3"/>
  <c r="G34" i="7"/>
  <c r="BA6" i="3" s="1"/>
  <c r="BA7" i="3" s="1"/>
  <c r="H34" i="7"/>
  <c r="BB6" i="3" s="1"/>
  <c r="BB7" i="3" s="1"/>
  <c r="AZ6" i="3"/>
  <c r="H36" i="7"/>
  <c r="BB32" i="3" s="1"/>
  <c r="BB33" i="3" s="1"/>
  <c r="G36" i="7"/>
  <c r="BA32" i="3" s="1"/>
  <c r="BA33" i="3" s="1"/>
  <c r="AZ32" i="3"/>
  <c r="H69" i="7"/>
  <c r="G69" i="7"/>
  <c r="H51" i="7"/>
  <c r="G51" i="7"/>
  <c r="AZ16" i="3"/>
  <c r="AZ28" i="3"/>
  <c r="G56" i="7"/>
  <c r="H56" i="7"/>
  <c r="H19" i="7"/>
  <c r="G19" i="7"/>
  <c r="H59" i="7"/>
  <c r="G59" i="7"/>
  <c r="G25" i="7"/>
  <c r="BA36" i="3" s="1"/>
  <c r="BA37" i="3" s="1"/>
  <c r="H25" i="7"/>
  <c r="BB36" i="3" s="1"/>
  <c r="BB37" i="3" s="1"/>
  <c r="AZ10" i="3"/>
  <c r="G24" i="7"/>
  <c r="H24" i="7"/>
  <c r="G70" i="7"/>
  <c r="H70" i="7"/>
  <c r="G20" i="7"/>
  <c r="H20" i="7"/>
  <c r="G11" i="7"/>
  <c r="H11" i="7"/>
  <c r="G45" i="7"/>
  <c r="H45" i="7"/>
  <c r="I49" i="7"/>
  <c r="AZ34" i="3"/>
  <c r="G40" i="7"/>
  <c r="H40" i="7"/>
  <c r="H63" i="7"/>
  <c r="G63" i="7"/>
  <c r="H12" i="7"/>
  <c r="G12" i="7"/>
  <c r="H78" i="7"/>
  <c r="G78" i="7"/>
  <c r="H26" i="7"/>
  <c r="G26" i="7"/>
  <c r="G7" i="7"/>
  <c r="H7" i="7"/>
  <c r="G46" i="7"/>
  <c r="H46" i="7"/>
  <c r="AZ26" i="3"/>
  <c r="AZ8" i="3"/>
  <c r="H64" i="7"/>
  <c r="BB18" i="3" s="1"/>
  <c r="BB19" i="3" s="1"/>
  <c r="H18" i="7"/>
  <c r="G61" i="7"/>
  <c r="BA20" i="3" s="1"/>
  <c r="BA21" i="3" s="1"/>
  <c r="H61" i="7"/>
  <c r="BB20" i="3" s="1"/>
  <c r="BB21" i="3" s="1"/>
  <c r="H30" i="7"/>
  <c r="G30" i="7"/>
  <c r="G21" i="7"/>
  <c r="H21" i="7"/>
  <c r="H73" i="7"/>
  <c r="G73" i="7"/>
  <c r="H10" i="7"/>
  <c r="G10" i="7"/>
  <c r="G35" i="7"/>
  <c r="H35" i="7"/>
  <c r="H33" i="7"/>
  <c r="G33" i="7"/>
  <c r="G71" i="7"/>
  <c r="H71" i="7"/>
  <c r="H65" i="7"/>
  <c r="G65" i="7"/>
  <c r="H74" i="7"/>
  <c r="BB10" i="3" s="1"/>
  <c r="BB11" i="3" s="1"/>
  <c r="G64" i="7"/>
  <c r="BA18" i="3" s="1"/>
  <c r="BA19" i="3" s="1"/>
  <c r="H48" i="7"/>
  <c r="G48" i="7"/>
  <c r="G43" i="7"/>
  <c r="H43" i="7"/>
  <c r="G39" i="7"/>
  <c r="H39" i="7"/>
  <c r="H42" i="7"/>
  <c r="G42" i="7"/>
  <c r="H62" i="7"/>
  <c r="G62" i="7"/>
  <c r="H53" i="7"/>
  <c r="G53" i="7"/>
  <c r="G57" i="7"/>
  <c r="H57" i="7"/>
  <c r="G15" i="7"/>
  <c r="H15" i="7"/>
  <c r="H67" i="7"/>
  <c r="G67" i="7"/>
  <c r="G38" i="7"/>
  <c r="BA28" i="3" s="1"/>
  <c r="BA29" i="3" s="1"/>
  <c r="H38" i="7"/>
  <c r="BB28" i="3" s="1"/>
  <c r="BB29" i="3" s="1"/>
  <c r="G18" i="7"/>
  <c r="H47" i="7"/>
  <c r="G47" i="7"/>
  <c r="G52" i="7"/>
  <c r="H52" i="7"/>
  <c r="H23" i="7"/>
  <c r="G23" i="7"/>
  <c r="G17" i="7"/>
  <c r="H17" i="7"/>
  <c r="H9" i="7"/>
  <c r="G9" i="7"/>
  <c r="G41" i="7"/>
  <c r="H41" i="7"/>
  <c r="G13" i="7"/>
  <c r="I13" i="7" s="1"/>
  <c r="H37" i="7"/>
  <c r="I37" i="7" s="1"/>
  <c r="H8" i="7"/>
  <c r="I8" i="7" s="1"/>
  <c r="G79" i="7"/>
  <c r="I79" i="7" s="1"/>
  <c r="H5" i="7"/>
  <c r="I5" i="7" s="1"/>
  <c r="G75" i="7"/>
  <c r="I75" i="7" s="1"/>
  <c r="G14" i="7"/>
  <c r="I14" i="7" s="1"/>
  <c r="H77" i="7"/>
  <c r="I77" i="7" s="1"/>
  <c r="H50" i="7"/>
  <c r="G72" i="7"/>
  <c r="I72" i="7" s="1"/>
  <c r="H6" i="7"/>
  <c r="I6" i="7" s="1"/>
  <c r="G22" i="7"/>
  <c r="I22" i="7" s="1"/>
  <c r="G50" i="7"/>
  <c r="H44" i="7"/>
  <c r="I44" i="7" s="1"/>
  <c r="H60" i="7"/>
  <c r="I60" i="7" s="1"/>
  <c r="H55" i="7"/>
  <c r="I55" i="7" s="1"/>
  <c r="H29" i="7"/>
  <c r="I29" i="7" s="1"/>
  <c r="G32" i="7"/>
  <c r="I32" i="7" s="1"/>
  <c r="G54" i="7"/>
  <c r="I54" i="7" s="1"/>
  <c r="H27" i="7"/>
  <c r="G27" i="7"/>
  <c r="AQ3" i="3" l="1"/>
  <c r="AP2" i="3"/>
  <c r="I31" i="7"/>
  <c r="BA14" i="3"/>
  <c r="BA15" i="3" s="1"/>
  <c r="BA16" i="3"/>
  <c r="BA17" i="3" s="1"/>
  <c r="BB14" i="3"/>
  <c r="BB15" i="3" s="1"/>
  <c r="BB16" i="3"/>
  <c r="BB17" i="3" s="1"/>
  <c r="BA8" i="3"/>
  <c r="BA9" i="3" s="1"/>
  <c r="BB8" i="3"/>
  <c r="BB9" i="3" s="1"/>
  <c r="I43" i="7"/>
  <c r="I51" i="7"/>
  <c r="I67" i="7"/>
  <c r="I71" i="7"/>
  <c r="I40" i="7"/>
  <c r="I12" i="7"/>
  <c r="BD37" i="3"/>
  <c r="I15" i="7"/>
  <c r="I73" i="7"/>
  <c r="I7" i="7"/>
  <c r="I78" i="7"/>
  <c r="I68" i="7"/>
  <c r="I35" i="7"/>
  <c r="I65" i="7"/>
  <c r="I10" i="7"/>
  <c r="I63" i="7"/>
  <c r="I59" i="7"/>
  <c r="I47" i="7"/>
  <c r="I69" i="7"/>
  <c r="I48" i="7"/>
  <c r="I21" i="7"/>
  <c r="I24" i="7"/>
  <c r="I41" i="7"/>
  <c r="I66" i="7"/>
  <c r="I52" i="7"/>
  <c r="I45" i="7"/>
  <c r="I57" i="7"/>
  <c r="I74" i="7"/>
  <c r="I46" i="7"/>
  <c r="BD19" i="3"/>
  <c r="BD36" i="3"/>
  <c r="I62" i="7"/>
  <c r="I30" i="7"/>
  <c r="I26" i="7"/>
  <c r="I70" i="7"/>
  <c r="I56" i="7"/>
  <c r="I53" i="7"/>
  <c r="BD18" i="3"/>
  <c r="I18" i="7"/>
  <c r="I42" i="7"/>
  <c r="I33" i="7"/>
  <c r="I11" i="7"/>
  <c r="I4" i="7"/>
  <c r="BD21" i="3"/>
  <c r="I27" i="7"/>
  <c r="I50" i="7"/>
  <c r="I9" i="7"/>
  <c r="I17" i="7"/>
  <c r="I23" i="7"/>
  <c r="I39" i="7"/>
  <c r="I20" i="7"/>
  <c r="I19" i="7"/>
  <c r="I58" i="7"/>
  <c r="AZ7" i="3"/>
  <c r="BD7" i="3" s="1"/>
  <c r="BD6" i="3"/>
  <c r="AZ13" i="3"/>
  <c r="BD13" i="3" s="1"/>
  <c r="BD12" i="3"/>
  <c r="AZ23" i="3"/>
  <c r="BD23" i="3" s="1"/>
  <c r="BD22" i="3"/>
  <c r="I61" i="7"/>
  <c r="BD20" i="3"/>
  <c r="I76" i="7"/>
  <c r="AZ11" i="3"/>
  <c r="BD11" i="3" s="1"/>
  <c r="BD10" i="3"/>
  <c r="AZ35" i="3"/>
  <c r="BD35" i="3" s="1"/>
  <c r="BD34" i="3"/>
  <c r="I34" i="7"/>
  <c r="I28" i="7"/>
  <c r="BA30" i="3"/>
  <c r="BA26" i="3"/>
  <c r="BA27" i="3" s="1"/>
  <c r="I64" i="7"/>
  <c r="I25" i="7"/>
  <c r="BD32" i="3"/>
  <c r="AZ33" i="3"/>
  <c r="BD33" i="3" s="1"/>
  <c r="BD24" i="3"/>
  <c r="AZ25" i="3"/>
  <c r="BD25" i="3" s="1"/>
  <c r="BB26" i="3"/>
  <c r="BB27" i="3" s="1"/>
  <c r="BB30" i="3"/>
  <c r="BB31" i="3" s="1"/>
  <c r="AZ9" i="3"/>
  <c r="AZ29" i="3"/>
  <c r="BD29" i="3" s="1"/>
  <c r="BD28" i="3"/>
  <c r="AZ17" i="3"/>
  <c r="I36" i="7"/>
  <c r="I38" i="7"/>
  <c r="AZ27" i="3"/>
  <c r="AQ2" i="3" l="1"/>
  <c r="AR3" i="3"/>
  <c r="BD15" i="3"/>
  <c r="BD14" i="3"/>
  <c r="BD17" i="3"/>
  <c r="BD16" i="3"/>
  <c r="BD8" i="3"/>
  <c r="BD9" i="3"/>
  <c r="BE36" i="3"/>
  <c r="BG36" i="3" s="1"/>
  <c r="D31" i="1" s="1"/>
  <c r="BE20" i="3"/>
  <c r="BF20" i="3" s="1"/>
  <c r="E23" i="1" s="1"/>
  <c r="BE12" i="3"/>
  <c r="BG12" i="3" s="1"/>
  <c r="D19" i="1" s="1"/>
  <c r="BE10" i="3"/>
  <c r="BF10" i="3" s="1"/>
  <c r="BE18" i="3"/>
  <c r="BF18" i="3" s="1"/>
  <c r="E22" i="1" s="1"/>
  <c r="BE32" i="3"/>
  <c r="BF32" i="3" s="1"/>
  <c r="E29" i="1" s="1"/>
  <c r="BE22" i="3"/>
  <c r="BG22" i="3" s="1"/>
  <c r="D24" i="1" s="1"/>
  <c r="BA31" i="3"/>
  <c r="BD31" i="3" s="1"/>
  <c r="BD30" i="3"/>
  <c r="BE6" i="3"/>
  <c r="BD26" i="3"/>
  <c r="BE28" i="3"/>
  <c r="BE24" i="3"/>
  <c r="BD27" i="3"/>
  <c r="BE34" i="3"/>
  <c r="AR2" i="3" l="1"/>
  <c r="AS3" i="3"/>
  <c r="BE14" i="3"/>
  <c r="BG14" i="3" s="1"/>
  <c r="D20" i="1" s="1"/>
  <c r="BE16" i="3"/>
  <c r="BG16" i="3" s="1"/>
  <c r="D21" i="1" s="1"/>
  <c r="BE8" i="3"/>
  <c r="BG8" i="3" s="1"/>
  <c r="BG20" i="3"/>
  <c r="D23" i="1" s="1"/>
  <c r="F23" i="1" s="1"/>
  <c r="BF36" i="3"/>
  <c r="E31" i="1" s="1"/>
  <c r="F31" i="1" s="1"/>
  <c r="BG18" i="3"/>
  <c r="D22" i="1" s="1"/>
  <c r="F22" i="1" s="1"/>
  <c r="BG10" i="3"/>
  <c r="BF12" i="3"/>
  <c r="E19" i="1" s="1"/>
  <c r="F19" i="1" s="1"/>
  <c r="BE26" i="3"/>
  <c r="BG26" i="3" s="1"/>
  <c r="D26" i="1" s="1"/>
  <c r="BF22" i="3"/>
  <c r="E24" i="1" s="1"/>
  <c r="F24" i="1" s="1"/>
  <c r="BG32" i="3"/>
  <c r="D29" i="1" s="1"/>
  <c r="F29" i="1" s="1"/>
  <c r="BD73" i="3"/>
  <c r="BG34" i="3"/>
  <c r="D30" i="1" s="1"/>
  <c r="BF34" i="3"/>
  <c r="E30" i="1" s="1"/>
  <c r="BE30" i="3"/>
  <c r="BF6" i="3"/>
  <c r="BG6" i="3"/>
  <c r="BG24" i="3"/>
  <c r="D25" i="1" s="1"/>
  <c r="BF24" i="3"/>
  <c r="E25" i="1" s="1"/>
  <c r="BG28" i="3"/>
  <c r="D27" i="1" s="1"/>
  <c r="BF28" i="3"/>
  <c r="E27" i="1" s="1"/>
  <c r="AT3" i="3" l="1"/>
  <c r="AT2" i="3" s="1"/>
  <c r="AS2" i="3"/>
  <c r="BF8" i="3"/>
  <c r="BF14" i="3"/>
  <c r="E20" i="1" s="1"/>
  <c r="F20" i="1" s="1"/>
  <c r="BF16" i="3"/>
  <c r="E21" i="1" s="1"/>
  <c r="F21" i="1" s="1"/>
  <c r="BF26" i="3"/>
  <c r="E26" i="1" s="1"/>
  <c r="F26" i="1" s="1"/>
  <c r="F25" i="1"/>
  <c r="F30" i="1"/>
  <c r="BF30" i="3"/>
  <c r="E28" i="1" s="1"/>
  <c r="BG30" i="3"/>
  <c r="D28" i="1" s="1"/>
  <c r="F27" i="1"/>
  <c r="F28" i="1" l="1"/>
  <c r="F121" i="1" l="1"/>
  <c r="F122" i="1"/>
  <c r="F126" i="1" l="1"/>
  <c r="F127" i="1" s="1"/>
  <c r="A5" i="7" l="1"/>
  <c r="A6" i="7" s="1"/>
  <c r="A7" i="7" s="1"/>
  <c r="A8" i="7" l="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E179" i="1" l="1"/>
  <c r="E178" i="1" l="1"/>
  <c r="F55" i="1" l="1"/>
  <c r="F59" i="1" s="1"/>
  <c r="F60" i="1" s="1"/>
  <c r="D89" i="1" l="1"/>
  <c r="D91" i="1"/>
  <c r="D92" i="1"/>
  <c r="D90" i="1"/>
  <c r="D77" i="1"/>
  <c r="D71" i="1"/>
  <c r="D100" i="1"/>
  <c r="D101" i="1"/>
  <c r="D85" i="1"/>
  <c r="D115" i="1"/>
  <c r="F116" i="1" s="1"/>
  <c r="D87" i="1"/>
  <c r="D99" i="1"/>
  <c r="D75" i="1"/>
  <c r="D84" i="1"/>
  <c r="D76" i="1"/>
  <c r="D70" i="1"/>
  <c r="D74" i="1"/>
  <c r="D86" i="1"/>
  <c r="D111" i="1"/>
  <c r="D113" i="1" s="1"/>
  <c r="D72" i="1"/>
  <c r="D102" i="1"/>
  <c r="D73" i="1"/>
  <c r="D103" i="1"/>
  <c r="D88" i="1"/>
  <c r="D177" i="1" l="1"/>
  <c r="E177" i="1" s="1"/>
  <c r="D105" i="1"/>
  <c r="D175" i="1"/>
  <c r="E175" i="1" s="1"/>
  <c r="D176" i="1"/>
  <c r="D94" i="1"/>
  <c r="D79" i="1"/>
  <c r="E176" i="1" l="1"/>
  <c r="E180" i="1" s="1"/>
  <c r="F197" i="1" s="1"/>
  <c r="D192" i="1" l="1"/>
  <c r="F1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 S.A.</author>
  </authors>
  <commentList>
    <comment ref="C76" authorId="0" shapeId="0" xr:uid="{00000000-0006-0000-0000-000001000000}">
      <text>
        <r>
          <rPr>
            <b/>
            <sz val="8"/>
            <color indexed="81"/>
            <rFont val="Tahoma"/>
            <family val="2"/>
          </rPr>
          <t>VARIÁVEL CONFORME O GRAU DE RISCO DA ATIVIDADE:
1%, 2% OU 3%</t>
        </r>
      </text>
    </comment>
  </commentList>
</comments>
</file>

<file path=xl/sharedStrings.xml><?xml version="1.0" encoding="utf-8"?>
<sst xmlns="http://schemas.openxmlformats.org/spreadsheetml/2006/main" count="607" uniqueCount="292">
  <si>
    <t>DFP - DEMONSTRATIVO DE FORMAÇÃO DE PREÇOS</t>
  </si>
  <si>
    <t>1. DFP</t>
  </si>
  <si>
    <t>DADOS DE IDENTIFICAÇÃO</t>
  </si>
  <si>
    <t>EMPRESA:</t>
  </si>
  <si>
    <t>SERVIÇO:</t>
  </si>
  <si>
    <t>TEMPO DO CONTRATO:</t>
  </si>
  <si>
    <t>PRAZO DE FATURAMETNO</t>
  </si>
  <si>
    <t>A1: SALÁRIOS E PROVENTOS</t>
  </si>
  <si>
    <t>1.1. Mão-de-Obra - Com periculosidade</t>
  </si>
  <si>
    <t>Categoria Profissional / Período Parada</t>
  </si>
  <si>
    <t>Quantidade</t>
  </si>
  <si>
    <t>Horas</t>
  </si>
  <si>
    <t>Valor Hora  (R$)</t>
  </si>
  <si>
    <t>Total (R$)</t>
  </si>
  <si>
    <t>Total Salário Bruto - M.O.D</t>
  </si>
  <si>
    <t>Adicional de Periculosidade - 30%</t>
  </si>
  <si>
    <t>1.2. Mão-de-Obra - Sem periculosidade</t>
  </si>
  <si>
    <t>Categoria Profissional</t>
  </si>
  <si>
    <t>Quantidade de pessoal</t>
  </si>
  <si>
    <t>Horas / Diárias / Meses Trabalhados</t>
  </si>
  <si>
    <t>Salário Hora / Diário / Mês (R$)</t>
  </si>
  <si>
    <t>Total Salário Bruto - MOI</t>
  </si>
  <si>
    <t>2. ENCARGOS SOCIAIS, TRABALHISTAS E PREVIDENCIÁRIOS</t>
  </si>
  <si>
    <t>2.1. Encargos Sociais, Trabalhistas e Previdenciários</t>
  </si>
  <si>
    <t>Descrição</t>
  </si>
  <si>
    <t>%</t>
  </si>
  <si>
    <t>Valores (R$)</t>
  </si>
  <si>
    <t xml:space="preserve">Observações </t>
  </si>
  <si>
    <t>GRUPO A</t>
  </si>
  <si>
    <r>
      <t>ENCARGOS SOCIAIS BÁSICOS:</t>
    </r>
    <r>
      <rPr>
        <sz val="8"/>
        <rFont val="Arial"/>
        <family val="2"/>
      </rPr>
      <t xml:space="preserve"> CONTRIBUIÇÕES SOCIAIS</t>
    </r>
  </si>
  <si>
    <t>INSS EMPRESA</t>
  </si>
  <si>
    <t>SEGURO ACIDENTE DE TRABALHO</t>
  </si>
  <si>
    <t>FGTS</t>
  </si>
  <si>
    <t>INCRA</t>
  </si>
  <si>
    <t>SALÁRIO EDUCAÇÃO</t>
  </si>
  <si>
    <t>SENAI / SENAC / SENAT</t>
  </si>
  <si>
    <t>SESI / SESC / SEST</t>
  </si>
  <si>
    <t>SEBRAE</t>
  </si>
  <si>
    <t>SUB-TOTAL A</t>
  </si>
  <si>
    <t>GRUPO B</t>
  </si>
  <si>
    <r>
      <t>ENCARGOS SOCIAIS:</t>
    </r>
    <r>
      <rPr>
        <sz val="8"/>
        <rFont val="Arial"/>
        <family val="2"/>
      </rPr>
      <t xml:space="preserve"> INCIDEM SOBRE GRUPO A</t>
    </r>
  </si>
  <si>
    <t>SUB-TOTAL B</t>
  </si>
  <si>
    <t>GRUPO C</t>
  </si>
  <si>
    <r>
      <t xml:space="preserve">ENCARGOS SOCIAIS: </t>
    </r>
    <r>
      <rPr>
        <sz val="8"/>
        <rFont val="Arial"/>
        <family val="2"/>
      </rPr>
      <t>DISPONIBILIDADE DO EMPREGADO</t>
    </r>
  </si>
  <si>
    <t>SUB-TOTAL C</t>
  </si>
  <si>
    <t xml:space="preserve">GRUPO D </t>
  </si>
  <si>
    <t>ENCARGOS SOCIAIS DA INCIDÊNCIA DAS CONTRIBUIÇÕES SOCIAIS SOBRE O GRUPO A</t>
  </si>
  <si>
    <t>SUB-TOTAL D</t>
  </si>
  <si>
    <t>Total de Encargos</t>
  </si>
  <si>
    <t>A2. ENCARGOS SOCIAIS, TRABALHISTAS E PREVIDENCIÁRIOS</t>
  </si>
  <si>
    <t>B1: BENEFÍCIOS</t>
  </si>
  <si>
    <t>Tipo</t>
  </si>
  <si>
    <t>Efetivos
(Qtd. MO)</t>
  </si>
  <si>
    <t>Quantidade Prevista</t>
  </si>
  <si>
    <t>Custo Unitário R$</t>
  </si>
  <si>
    <t>Valor Total (R$)</t>
  </si>
  <si>
    <t>Total - 3.1. Custos Diretos</t>
  </si>
  <si>
    <t>B1: BENEFÍCIOS  - CONSULTAR A CCT</t>
  </si>
  <si>
    <t>B2: UNIFORME / EPIS / SSMA</t>
  </si>
  <si>
    <t>B2: UNIFORME / EPIS/SSMA</t>
  </si>
  <si>
    <t>C1: MATERIAIS / INSUMOS</t>
  </si>
  <si>
    <t>Quantidade      Prevista</t>
  </si>
  <si>
    <t>Custo Unitário (R$)</t>
  </si>
  <si>
    <t>Total - 3.2. Mat. Aplicação e de Consumo</t>
  </si>
  <si>
    <t>C2: SERVIÇOS</t>
  </si>
  <si>
    <t>Quantidade      Estimada</t>
  </si>
  <si>
    <t>Total - 3.3. Equipamentos Principais</t>
  </si>
  <si>
    <t>C3: INVESTIMENTOS</t>
  </si>
  <si>
    <t>4. CUSTOS INDIRETOS + IMPOSTOS</t>
  </si>
  <si>
    <t>4.1. Custos Indiretos</t>
  </si>
  <si>
    <t>Alíquota (%) em relação ao ítem 1</t>
  </si>
  <si>
    <t>Base de Cálculo (R$)</t>
  </si>
  <si>
    <t>Administração Central</t>
  </si>
  <si>
    <t>Lucro Bruto</t>
  </si>
  <si>
    <t>Total - 4.1. Custos Indiretos</t>
  </si>
  <si>
    <t>4.2. Tributos Incidentes sobre o Faturamento</t>
  </si>
  <si>
    <t>Alíquota (%)</t>
  </si>
  <si>
    <t>PIS</t>
  </si>
  <si>
    <t>COFINS</t>
  </si>
  <si>
    <t>ISS</t>
  </si>
  <si>
    <t>INSS (Desoneração da Folha) CPRB</t>
  </si>
  <si>
    <t>Total - 4.2. Tributos sobre o Faturamento</t>
  </si>
  <si>
    <t>5.Preço Total para Faturamento (R$)</t>
  </si>
  <si>
    <t>Preço Total para Faturamento (Item 3 / (100%-Item 4))</t>
  </si>
  <si>
    <t>Pré Parada</t>
  </si>
  <si>
    <t>Treinamento NR-S / Integração</t>
  </si>
  <si>
    <t>PARADA MANUTENÇÃO</t>
  </si>
  <si>
    <t>PÓS PARADA</t>
  </si>
  <si>
    <t>HH HORA NORMAL</t>
  </si>
  <si>
    <t>HE EXTRA DURANTE SEMANA</t>
  </si>
  <si>
    <t>HE SÁBADOS, DOMINGOS E FERIÁDOS</t>
  </si>
  <si>
    <t>VALOR HORA NORMAL</t>
  </si>
  <si>
    <t>VALOR HORA EXTRA SEMANA</t>
  </si>
  <si>
    <t>VALOR HORA EXTRA SÁBADOS, DOMINGOS E FERIADOS</t>
  </si>
  <si>
    <t>HN MOBILIZAÇÃO E DESMOB (7 DIAS)</t>
  </si>
  <si>
    <t>FUNÇÃO</t>
  </si>
  <si>
    <t>TIPO</t>
  </si>
  <si>
    <t>VALOR</t>
  </si>
  <si>
    <t>f</t>
  </si>
  <si>
    <t>s</t>
  </si>
  <si>
    <t>Pico</t>
  </si>
  <si>
    <t>Horas por função</t>
  </si>
  <si>
    <t>HH / Médio</t>
  </si>
  <si>
    <t>horas / pessoa</t>
  </si>
  <si>
    <t>Engenheiro</t>
  </si>
  <si>
    <t>DIA</t>
  </si>
  <si>
    <t>Indireto</t>
  </si>
  <si>
    <t>NOITE</t>
  </si>
  <si>
    <t>Supervisor De Manutencao</t>
  </si>
  <si>
    <t>Tecnico De Planejamento</t>
  </si>
  <si>
    <t>Encarregado Caldeireiro</t>
  </si>
  <si>
    <t>Caldeireiro</t>
  </si>
  <si>
    <t>Direto</t>
  </si>
  <si>
    <t>Soldador Tig / Er</t>
  </si>
  <si>
    <t>pintor</t>
  </si>
  <si>
    <t>Tecnico De Seguranca Do Trabalho</t>
  </si>
  <si>
    <t>Almoxarife</t>
  </si>
  <si>
    <t>Inspetor De Solda NI</t>
  </si>
  <si>
    <t>Inspetor De Solda NII</t>
  </si>
  <si>
    <t>Inspetor De Equipamentos</t>
  </si>
  <si>
    <t>Mecanico De Manutencao</t>
  </si>
  <si>
    <t>Eletricista</t>
  </si>
  <si>
    <t>aaFunção</t>
  </si>
  <si>
    <t>Total HH</t>
  </si>
  <si>
    <t>Total Pessoas Indiretas</t>
  </si>
  <si>
    <t>Reais / HH</t>
  </si>
  <si>
    <t>Mateial de Consumo</t>
  </si>
  <si>
    <t>Total Pessoas diretas</t>
  </si>
  <si>
    <t>EPI</t>
  </si>
  <si>
    <t>Total Geral =</t>
  </si>
  <si>
    <t>Item</t>
  </si>
  <si>
    <t>Função</t>
  </si>
  <si>
    <t xml:space="preserve">SALARIO </t>
  </si>
  <si>
    <t>Salário Hora</t>
  </si>
  <si>
    <t>Reajuste</t>
  </si>
  <si>
    <t>Transferência</t>
  </si>
  <si>
    <t>HE Semana</t>
  </si>
  <si>
    <t>HE Sab Dom Fer</t>
  </si>
  <si>
    <t>Regime 04</t>
  </si>
  <si>
    <t>AAAAA</t>
  </si>
  <si>
    <t xml:space="preserve"> 10 x 10 seg - sab</t>
  </si>
  <si>
    <t>Analista De Administracao De Pessoal</t>
  </si>
  <si>
    <t>Analista De Engenharia</t>
  </si>
  <si>
    <t>Analista De Processo</t>
  </si>
  <si>
    <t>Analista De Projetos</t>
  </si>
  <si>
    <t>Analista De Qualidade</t>
  </si>
  <si>
    <t>Aprendiz</t>
  </si>
  <si>
    <t>Assistente Administrativo</t>
  </si>
  <si>
    <t>Assistente De Adm De Pessoal</t>
  </si>
  <si>
    <t>Auxiliar Administrativo</t>
  </si>
  <si>
    <t>Auxiliar De Almoxarifado</t>
  </si>
  <si>
    <t>Auxiliar De Documentacao</t>
  </si>
  <si>
    <t>Auxiliar De Manutencao</t>
  </si>
  <si>
    <t>Auxiliar De Servicos Gerais</t>
  </si>
  <si>
    <t>Caldeireiro Abraman</t>
  </si>
  <si>
    <t>Comprador</t>
  </si>
  <si>
    <t>Contramestre</t>
  </si>
  <si>
    <t>Coordenador De Manutencao</t>
  </si>
  <si>
    <t>Coordenador De Qualidade</t>
  </si>
  <si>
    <t>Coordenador De Seguranca Do Trabalho</t>
  </si>
  <si>
    <t>Eletrotecnico</t>
  </si>
  <si>
    <t>Encanador</t>
  </si>
  <si>
    <t>Encarregado De Almoxarifado</t>
  </si>
  <si>
    <t>Encarregado De Manutencao</t>
  </si>
  <si>
    <t>Encarregado De Pintura Industrial</t>
  </si>
  <si>
    <t>Encarregado De Soldagem</t>
  </si>
  <si>
    <t>Encarregado Montagem De Andaime</t>
  </si>
  <si>
    <t>Funileiro</t>
  </si>
  <si>
    <t>Isolador</t>
  </si>
  <si>
    <t>Lider De Caldeiraria</t>
  </si>
  <si>
    <t>Lider De Eletrica</t>
  </si>
  <si>
    <t>Lider De Instrumentacao</t>
  </si>
  <si>
    <t>Lider De Manutencao</t>
  </si>
  <si>
    <t>Lider De Mecanica</t>
  </si>
  <si>
    <t>Lider De Pintura</t>
  </si>
  <si>
    <t>Lubrificador</t>
  </si>
  <si>
    <t>Mecanico</t>
  </si>
  <si>
    <t xml:space="preserve">Mecanico De Alta Pressao </t>
  </si>
  <si>
    <t>Mecanico De Preditiva</t>
  </si>
  <si>
    <t>Mecanico De Vibracao</t>
  </si>
  <si>
    <t>Mecanico Manut Equip De Cargas</t>
  </si>
  <si>
    <t>Mecanico Montador</t>
  </si>
  <si>
    <t>Motorista</t>
  </si>
  <si>
    <t>Motorista Operador De Guindaste</t>
  </si>
  <si>
    <t>Motorista Operador De Guindaste I</t>
  </si>
  <si>
    <t>Motorista Operador De Guindaste II</t>
  </si>
  <si>
    <t>Motorista Operador De Guindaste III</t>
  </si>
  <si>
    <t>Motorista Operador De Guindaste IV</t>
  </si>
  <si>
    <t>Pedreiro</t>
  </si>
  <si>
    <t>Pintor</t>
  </si>
  <si>
    <t>Pintor Jatista</t>
  </si>
  <si>
    <t>Sinaleiro</t>
  </si>
  <si>
    <t>Supervisor De Almoxarifado</t>
  </si>
  <si>
    <t>Supervisor De Contrato</t>
  </si>
  <si>
    <t>Supervisor De Manutencao Mecanica</t>
  </si>
  <si>
    <t>Supervisor De Movimentacao De Cargas</t>
  </si>
  <si>
    <t>Supervisor De Usinagem</t>
  </si>
  <si>
    <t>Tecnico De Enfermagem Do Trabalho</t>
  </si>
  <si>
    <t>Tecnico De Instrumentacao</t>
  </si>
  <si>
    <t>Tecnico De Manutencao</t>
  </si>
  <si>
    <t>Tecnico De Refrigeracao</t>
  </si>
  <si>
    <t>Tecnico Em Soldagem</t>
  </si>
  <si>
    <t>Tecnico Materiais</t>
  </si>
  <si>
    <t>Torneiro Mecanico</t>
  </si>
  <si>
    <t xml:space="preserve">AVISO EM QUANTOS ANOS </t>
  </si>
  <si>
    <t>Encargo Social  Mensalista</t>
  </si>
  <si>
    <t>Encargo Social  Horista</t>
  </si>
  <si>
    <t>A) Dados</t>
  </si>
  <si>
    <t>Ano:</t>
  </si>
  <si>
    <t>dias</t>
  </si>
  <si>
    <t>Repouso Semanal Remunerado (Domingo)</t>
  </si>
  <si>
    <t>Feriados Não-coincidente de Domingos</t>
  </si>
  <si>
    <t>Férias (30 dias - domingos)</t>
  </si>
  <si>
    <t>Ausência por Doença</t>
  </si>
  <si>
    <t>Ausência por Doença (freq 15 dias)</t>
  </si>
  <si>
    <t>Acidente de Trabalho ou Trajeto</t>
  </si>
  <si>
    <t>Faltas Injustificáveis</t>
  </si>
  <si>
    <t>Improdutividades</t>
  </si>
  <si>
    <t>Rotatividade</t>
  </si>
  <si>
    <t>meses</t>
  </si>
  <si>
    <t>B) Ano útil</t>
  </si>
  <si>
    <t>HORAS/ANO</t>
  </si>
  <si>
    <t>B1) Repouso Semanal Remunerado</t>
  </si>
  <si>
    <t>B2) Feriados</t>
  </si>
  <si>
    <t>C) Férias com adicional</t>
  </si>
  <si>
    <t>D) Ausência por Doênça</t>
  </si>
  <si>
    <t xml:space="preserve">E) Acidente de Trabalho ou Trajeto </t>
  </si>
  <si>
    <t xml:space="preserve">F) Faltas Injustificáveis </t>
  </si>
  <si>
    <t>G) Improdutividades</t>
  </si>
  <si>
    <t>H) Aviso Prévio</t>
  </si>
  <si>
    <t xml:space="preserve">        Frequencia MOD</t>
  </si>
  <si>
    <t>I) Décimo Terceiro</t>
  </si>
  <si>
    <t xml:space="preserve">J) Depósito sem Justa Causa </t>
  </si>
  <si>
    <t xml:space="preserve">        40% sobre a conta vinculada no FGTS</t>
  </si>
  <si>
    <t xml:space="preserve">        Incidência</t>
  </si>
  <si>
    <t>L) Indenização Adicional (Somente na Data Base)</t>
  </si>
  <si>
    <t xml:space="preserve">        Frequencia: 1 mês no ano</t>
  </si>
  <si>
    <t>Grupo A</t>
  </si>
  <si>
    <t>Empresa</t>
  </si>
  <si>
    <t>SESI</t>
  </si>
  <si>
    <t>SENAI</t>
  </si>
  <si>
    <t>Salário Educação</t>
  </si>
  <si>
    <t>Seguro Riscos contra Acidentes</t>
  </si>
  <si>
    <t>Total</t>
  </si>
  <si>
    <t>Grupo B</t>
  </si>
  <si>
    <t>Repouso Semanal Remunerado</t>
  </si>
  <si>
    <t>Feriados</t>
  </si>
  <si>
    <t>Férias</t>
  </si>
  <si>
    <t>Acidentes do Trabalho ou Trajeto</t>
  </si>
  <si>
    <t>Faltas Justificadas</t>
  </si>
  <si>
    <t>Décimo Terceiro</t>
  </si>
  <si>
    <t>Grupo C</t>
  </si>
  <si>
    <t>Aviso Prévio</t>
  </si>
  <si>
    <t>FGTS sobre AVISO (8%)</t>
  </si>
  <si>
    <t>INSS sobre o Aviso</t>
  </si>
  <si>
    <t>Rescisão sem Justa Causa</t>
  </si>
  <si>
    <t>Indenização Adicional</t>
  </si>
  <si>
    <t>Grupo D</t>
  </si>
  <si>
    <t>Incidências Acumulativas (AxB)</t>
  </si>
  <si>
    <t>TOTAL</t>
  </si>
  <si>
    <t>SIM</t>
  </si>
  <si>
    <t>NÃO</t>
  </si>
  <si>
    <t>Orçado</t>
  </si>
  <si>
    <t>Recurso</t>
  </si>
  <si>
    <t>Dpires Soluções Industriais</t>
  </si>
  <si>
    <t>EPIS</t>
  </si>
  <si>
    <t>Alimentação</t>
  </si>
  <si>
    <t>CLIP DE FIXAÇÃO NOS CABOS DE AÇO DA CABINE</t>
  </si>
  <si>
    <t>SUBSTITUIÇÃO DO QUADRO ELÉTRICO</t>
  </si>
  <si>
    <t>INSTALAÇÃO DA CAIXA DE INSPEÇÃO, BOTÃO STOP, GUARDA CORPO E REFAZER A ELÉTRICA</t>
  </si>
  <si>
    <t>SUBSTITUIÇÃO DOS SENSORE DE PARADA</t>
  </si>
  <si>
    <t>INSTALAÇÃO DE PARACHOQUE, BOTÃO DE EMERGÊNCIA E TOMADA NO FUNDO DO POÇO</t>
  </si>
  <si>
    <t>LUBRICAÇÃO DAS GUIAS E PINTURA DAS PEÇAS SEM PROTEÇÃO</t>
  </si>
  <si>
    <t>INSTALAÇÃO DE BOTOEIRAS DE CABINE E PAVIMENTOS EM CONFORMIDADE COM AS NORMAS</t>
  </si>
  <si>
    <t>INSTALAÇÃO DE PLACAS DE IDENTICAÇÃO OBRIGATÓRIAS</t>
  </si>
  <si>
    <t>CLIP DE FIXAÇÃO DOS CABOS DO PILAR</t>
  </si>
  <si>
    <t>SUBSTITUIÇÃO DE TODA FIAÇÃO DE POÇO</t>
  </si>
  <si>
    <t>ÓLEO W68 PARA UNIDADE HIDRÁULICA</t>
  </si>
  <si>
    <t>CABO DE AÇO 1/4 (13MM)</t>
  </si>
  <si>
    <t>Unidade</t>
  </si>
  <si>
    <t>pç</t>
  </si>
  <si>
    <t>un</t>
  </si>
  <si>
    <t>litro</t>
  </si>
  <si>
    <t>m</t>
  </si>
  <si>
    <t>Manutenção em Elevador</t>
  </si>
  <si>
    <t>Risco</t>
  </si>
  <si>
    <t>Auxilio - Efermidade</t>
  </si>
  <si>
    <t>13º Salário</t>
  </si>
  <si>
    <t>Licença Paternidade</t>
  </si>
  <si>
    <t>Auxilio Acidente de Trabalho</t>
  </si>
  <si>
    <t>Salário Materinidade</t>
  </si>
  <si>
    <t>Férias Indenizadas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</si>
</sst>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 #,##0.00_-;\-&quot;R$&quot;\ * #,##0.00_-;_-&quot;R$&quot;\ * &quot;-&quot;??_-;_-@_-"/>
    <numFmt numFmtId="43" formatCode="_-* #,##0.00_-;\-* #,##0.00_-;_-* &quot;-&quot;??_-;_-@_-"/>
    <numFmt numFmtId="164" formatCode="&quot;R$&quot;\ #,##0"/>
    <numFmt numFmtId="165" formatCode="_(* #,##0.00_);_(* \(#,##0.00\);_(* &quot;-&quot;??_);_(@_)"/>
    <numFmt numFmtId="166" formatCode="0.000%"/>
    <numFmt numFmtId="167" formatCode="&quot;R$&quot;#,##0.00;[Red]\-&quot;R$&quot;#,##0.00"/>
    <numFmt numFmtId="168" formatCode="&quot;R$ &quot;#,##0_);\(&quot;R$ &quot;#,##0\)"/>
    <numFmt numFmtId="169" formatCode="_(&quot;R$ &quot;* #,##0_);_(&quot;R$ &quot;* \(#,##0\);_(&quot;R$ &quot;* &quot;-&quot;_);_(@_)"/>
    <numFmt numFmtId="170" formatCode="_(&quot;R$ &quot;* #,##0.00_);_(&quot;R$ &quot;* \(#,##0.00\);_(&quot;R$ &quot;* &quot;-&quot;??_);_(@_)"/>
    <numFmt numFmtId="171" formatCode="#,"/>
    <numFmt numFmtId="172" formatCode="_([$€-2]* #,##0.00_);_([$€-2]* \(#,##0.00\);_([$€-2]* &quot;-&quot;??_)"/>
    <numFmt numFmtId="173" formatCode="_([$€]* #,##0.00_);_([$€]* \(#,##0.00\);_([$€]* &quot;-&quot;??_);_(@_)"/>
    <numFmt numFmtId="174" formatCode="#,##0.0000"/>
    <numFmt numFmtId="175" formatCode="#,##0.000"/>
    <numFmt numFmtId="176" formatCode="_(&quot;Cr$&quot;* #,##0.00_);_(&quot;Cr$&quot;* \(#,##0.00\);_(&quot;Cr$&quot;* &quot;-&quot;??_);_(@_)"/>
    <numFmt numFmtId="177" formatCode="&quot;R$&quot;\ #,##0.00"/>
    <numFmt numFmtId="178" formatCode="ddd"/>
    <numFmt numFmtId="179" formatCode="0.00000%"/>
    <numFmt numFmtId="180" formatCode="dd/mm/yy;@"/>
    <numFmt numFmtId="181" formatCode="d/m;@"/>
    <numFmt numFmtId="182" formatCode="_-* #,##0_-;\-* #,##0_-;_-* &quot;-&quot;??_-;_-@_-"/>
    <numFmt numFmtId="183" formatCode="#,##0.00_ ;\-#,##0.00\ "/>
    <numFmt numFmtId="184" formatCode="00"/>
  </numFmts>
  <fonts count="66"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2"/>
      <name val="Arial"/>
      <family val="2"/>
    </font>
    <font>
      <b/>
      <sz val="14"/>
      <color indexed="9"/>
      <name val="Arial"/>
      <family val="2"/>
    </font>
    <font>
      <sz val="10"/>
      <name val="Arial"/>
      <family val="2"/>
    </font>
    <font>
      <b/>
      <sz val="16"/>
      <color theme="0"/>
      <name val="Arial"/>
      <family val="2"/>
    </font>
    <font>
      <b/>
      <sz val="12"/>
      <color theme="0"/>
      <name val="Arial"/>
      <family val="2"/>
    </font>
    <font>
      <b/>
      <sz val="10"/>
      <name val="Arial"/>
      <family val="2"/>
    </font>
    <font>
      <b/>
      <sz val="9"/>
      <name val="Arial"/>
      <family val="2"/>
    </font>
    <font>
      <sz val="14"/>
      <name val="Arial"/>
      <family val="2"/>
    </font>
    <font>
      <sz val="9"/>
      <name val="Arial"/>
      <family val="2"/>
    </font>
    <font>
      <b/>
      <sz val="11"/>
      <name val="Arial"/>
      <family val="2"/>
    </font>
    <font>
      <b/>
      <sz val="10"/>
      <color theme="0"/>
      <name val="Arial"/>
      <family val="2"/>
    </font>
    <font>
      <b/>
      <u/>
      <sz val="10"/>
      <name val="Arial"/>
      <family val="2"/>
    </font>
    <font>
      <sz val="8"/>
      <name val="Arial"/>
      <family val="2"/>
    </font>
    <font>
      <b/>
      <sz val="8"/>
      <name val="Arial"/>
      <family val="2"/>
    </font>
    <font>
      <b/>
      <sz val="8"/>
      <color indexed="81"/>
      <name val="Tahoma"/>
      <family val="2"/>
    </font>
    <font>
      <sz val="10"/>
      <name val="Arial"/>
      <family val="2"/>
    </font>
    <font>
      <b/>
      <sz val="10"/>
      <color indexed="8"/>
      <name val="Times New Roman"/>
      <family val="1"/>
    </font>
    <font>
      <sz val="10"/>
      <color indexed="8"/>
      <name val="Times New Roman"/>
      <family val="1"/>
    </font>
    <font>
      <sz val="1"/>
      <color indexed="16"/>
      <name val="Courier"/>
      <family val="3"/>
    </font>
    <font>
      <b/>
      <sz val="12"/>
      <color indexed="8"/>
      <name val="Arial"/>
      <family val="2"/>
    </font>
    <font>
      <b/>
      <i/>
      <sz val="12"/>
      <color indexed="8"/>
      <name val="Arial"/>
      <family val="2"/>
    </font>
    <font>
      <sz val="12"/>
      <color indexed="8"/>
      <name val="Arial"/>
      <family val="2"/>
    </font>
    <font>
      <b/>
      <sz val="12"/>
      <color indexed="8"/>
      <name val="Times New Roman"/>
      <family val="1"/>
    </font>
    <font>
      <sz val="10"/>
      <color indexed="8"/>
      <name val="Arial"/>
      <family val="2"/>
    </font>
    <font>
      <i/>
      <sz val="12"/>
      <color indexed="8"/>
      <name val="Arial"/>
      <family val="2"/>
    </font>
    <font>
      <b/>
      <sz val="14"/>
      <color indexed="48"/>
      <name val="Times New Roman"/>
      <family val="1"/>
    </font>
    <font>
      <sz val="12"/>
      <color indexed="14"/>
      <name val="Arial"/>
      <family val="2"/>
    </font>
    <font>
      <sz val="1"/>
      <color indexed="18"/>
      <name val="Courier"/>
      <family val="3"/>
    </font>
    <font>
      <b/>
      <sz val="1"/>
      <color indexed="16"/>
      <name val="Courier"/>
      <family val="3"/>
    </font>
    <font>
      <b/>
      <sz val="18"/>
      <color theme="3"/>
      <name val="Calibri Light"/>
      <family val="2"/>
      <scheme val="major"/>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3"/>
      <name val="Calibri"/>
      <family val="2"/>
    </font>
    <font>
      <b/>
      <sz val="11"/>
      <color indexed="10"/>
      <name val="Calibri"/>
      <family val="2"/>
    </font>
    <font>
      <b/>
      <sz val="11"/>
      <color indexed="9"/>
      <name val="Calibri"/>
      <family val="2"/>
    </font>
    <font>
      <sz val="11"/>
      <color indexed="10"/>
      <name val="Calibri"/>
      <family val="2"/>
    </font>
    <font>
      <sz val="11"/>
      <color indexed="62"/>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19"/>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u/>
      <sz val="10"/>
      <color theme="10"/>
      <name val="Arial"/>
      <family val="2"/>
    </font>
    <font>
      <b/>
      <sz val="11"/>
      <color indexed="52"/>
      <name val="Calibri"/>
      <family val="2"/>
    </font>
    <font>
      <sz val="11"/>
      <color indexed="52"/>
      <name val="Calibri"/>
      <family val="2"/>
    </font>
    <font>
      <u/>
      <sz val="7.5"/>
      <color indexed="12"/>
      <name val="Arial"/>
      <family val="2"/>
    </font>
    <font>
      <b/>
      <sz val="15"/>
      <color indexed="56"/>
      <name val="Calibri"/>
      <family val="2"/>
    </font>
    <font>
      <b/>
      <sz val="13"/>
      <color indexed="56"/>
      <name val="Calibri"/>
      <family val="2"/>
    </font>
    <font>
      <b/>
      <sz val="11"/>
      <color indexed="56"/>
      <name val="Calibri"/>
      <family val="2"/>
    </font>
    <font>
      <b/>
      <sz val="14"/>
      <name val="Calibri"/>
      <family val="2"/>
      <scheme val="minor"/>
    </font>
    <font>
      <b/>
      <sz val="12"/>
      <name val="Arial"/>
      <family val="2"/>
    </font>
    <font>
      <b/>
      <sz val="11"/>
      <color rgb="FF000000"/>
      <name val="Calibri"/>
      <family val="2"/>
    </font>
    <font>
      <sz val="11"/>
      <color rgb="FF000000"/>
      <name val="Calibri"/>
      <family val="2"/>
    </font>
    <font>
      <b/>
      <sz val="11"/>
      <color rgb="FF000000"/>
      <name val="Calibri"/>
      <family val="2"/>
    </font>
    <font>
      <sz val="11"/>
      <color rgb="FF000000"/>
      <name val="Calibri"/>
      <family val="2"/>
    </font>
  </fonts>
  <fills count="9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theme="1" tint="0.14999847407452621"/>
        <bgColor indexed="64"/>
      </patternFill>
    </fill>
    <fill>
      <patternFill patternType="solid">
        <fgColor rgb="FF0070C0"/>
        <bgColor indexed="64"/>
      </patternFill>
    </fill>
    <fill>
      <patternFill patternType="solid">
        <fgColor theme="1" tint="0.34998626667073579"/>
        <bgColor indexed="64"/>
      </patternFill>
    </fill>
    <fill>
      <patternFill patternType="solid">
        <fgColor theme="0"/>
        <bgColor indexed="64"/>
      </patternFill>
    </fill>
    <fill>
      <patternFill patternType="lightGray">
        <fgColor indexed="22"/>
      </patternFill>
    </fill>
    <fill>
      <patternFill patternType="solid">
        <fgColor theme="3" tint="0.79998168889431442"/>
        <bgColor indexed="64"/>
      </patternFill>
    </fill>
    <fill>
      <patternFill patternType="solid">
        <fgColor theme="0"/>
        <bgColor indexed="27"/>
      </patternFill>
    </fill>
    <fill>
      <patternFill patternType="solid">
        <fgColor theme="0" tint="-0.249977111117893"/>
        <bgColor indexed="64"/>
      </patternFill>
    </fill>
    <fill>
      <patternFill patternType="solid">
        <fgColor theme="0" tint="-0.249977111117893"/>
        <bgColor indexed="27"/>
      </patternFill>
    </fill>
    <fill>
      <patternFill patternType="solid">
        <fgColor theme="0" tint="-0.14999847407452621"/>
        <bgColor indexed="27"/>
      </patternFill>
    </fill>
    <fill>
      <patternFill patternType="solid">
        <fgColor theme="3" tint="0.79998168889431442"/>
        <bgColor indexed="22"/>
      </patternFill>
    </fill>
    <fill>
      <patternFill patternType="solid">
        <fgColor theme="0"/>
        <bgColor indexed="22"/>
      </patternFill>
    </fill>
    <fill>
      <patternFill patternType="solid">
        <fgColor theme="0" tint="-0.34998626667073579"/>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29"/>
        <bgColor indexed="64"/>
      </patternFill>
    </fill>
    <fill>
      <patternFill patternType="solid">
        <fgColor indexed="45"/>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40"/>
        <bgColor indexed="64"/>
      </patternFill>
    </fill>
    <fill>
      <patternFill patternType="solid">
        <fgColor indexed="57"/>
        <bgColor indexed="64"/>
      </patternFill>
    </fill>
    <fill>
      <patternFill patternType="solid">
        <fgColor indexed="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54"/>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26"/>
        <bgColor indexed="64"/>
      </patternFill>
    </fill>
    <fill>
      <patternFill patternType="solid">
        <fgColor indexed="31"/>
      </patternFill>
    </fill>
    <fill>
      <patternFill patternType="solid">
        <fgColor indexed="29"/>
      </patternFill>
    </fill>
    <fill>
      <patternFill patternType="solid">
        <fgColor indexed="26"/>
      </patternFill>
    </fill>
    <fill>
      <patternFill patternType="solid">
        <fgColor indexed="35"/>
      </patternFill>
    </fill>
    <fill>
      <patternFill patternType="solid">
        <fgColor indexed="45"/>
      </patternFill>
    </fill>
    <fill>
      <patternFill patternType="solid">
        <fgColor indexed="44"/>
      </patternFill>
    </fill>
    <fill>
      <patternFill patternType="solid">
        <fgColor indexed="42"/>
      </patternFill>
    </fill>
    <fill>
      <patternFill patternType="solid">
        <fgColor indexed="46"/>
      </patternFill>
    </fill>
    <fill>
      <patternFill patternType="solid">
        <fgColor indexed="47"/>
      </patternFill>
    </fill>
    <fill>
      <patternFill patternType="solid">
        <fgColor indexed="27"/>
      </patternFill>
    </fill>
    <fill>
      <patternFill patternType="solid">
        <fgColor indexed="55"/>
      </patternFill>
    </fill>
    <fill>
      <patternFill patternType="solid">
        <fgColor indexed="57"/>
      </patternFill>
    </fill>
    <fill>
      <patternFill patternType="solid">
        <fgColor indexed="22"/>
      </patternFill>
    </fill>
    <fill>
      <patternFill patternType="solid">
        <fgColor indexed="11"/>
      </patternFill>
    </fill>
    <fill>
      <patternFill patternType="solid">
        <fgColor indexed="43"/>
      </patternFill>
    </fill>
    <fill>
      <patternFill patternType="solid">
        <fgColor indexed="49"/>
      </patternFill>
    </fill>
    <fill>
      <patternFill patternType="solid">
        <fgColor indexed="53"/>
      </patternFill>
    </fill>
    <fill>
      <patternFill patternType="solid">
        <fgColor indexed="51"/>
      </patternFill>
    </fill>
    <fill>
      <patternFill patternType="solid">
        <fgColor indexed="36"/>
      </patternFill>
    </fill>
    <fill>
      <patternFill patternType="solid">
        <fgColor indexed="52"/>
      </patternFill>
    </fill>
    <fill>
      <patternFill patternType="solid">
        <fgColor indexed="10"/>
      </patternFill>
    </fill>
    <fill>
      <patternFill patternType="solid">
        <fgColor indexed="54"/>
      </patternFill>
    </fill>
    <fill>
      <patternFill patternType="solid">
        <fgColor indexed="9"/>
      </patternFill>
    </fill>
    <fill>
      <patternFill patternType="solid">
        <fgColor indexed="23"/>
      </patternFill>
    </fill>
    <fill>
      <patternFill patternType="solid">
        <fgColor indexed="56"/>
      </patternFill>
    </fill>
    <fill>
      <patternFill patternType="solid">
        <fgColor indexed="50"/>
      </patternFill>
    </fill>
    <fill>
      <patternFill patternType="solid">
        <fgColor indexed="31"/>
        <bgColor indexed="64"/>
      </patternFill>
    </fill>
    <fill>
      <patternFill patternType="solid">
        <fgColor indexed="23"/>
        <bgColor indexed="64"/>
      </patternFill>
    </fill>
    <fill>
      <patternFill patternType="solid">
        <fgColor indexed="30"/>
      </patternFill>
    </fill>
    <fill>
      <patternFill patternType="solid">
        <fgColor indexed="62"/>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4E4A1"/>
        <bgColor indexed="64"/>
      </patternFill>
    </fill>
    <fill>
      <patternFill patternType="solid">
        <fgColor theme="3" tint="0.39997558519241921"/>
        <bgColor indexed="64"/>
      </patternFill>
    </fill>
    <fill>
      <patternFill patternType="solid">
        <fgColor rgb="FFCCECFF"/>
        <bgColor indexed="64"/>
      </patternFill>
    </fill>
    <fill>
      <patternFill patternType="solid">
        <fgColor rgb="FFDDEBF7"/>
        <bgColor indexed="64"/>
      </patternFill>
    </fill>
  </fills>
  <borders count="89">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49"/>
      </top>
      <bottom style="double">
        <color indexed="49"/>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9BC2E6"/>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938">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6" fillId="0" borderId="0"/>
    <xf numFmtId="0" fontId="19"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171" fontId="22" fillId="0" borderId="0">
      <protection locked="0"/>
    </xf>
    <xf numFmtId="172" fontId="6" fillId="0" borderId="0" applyFont="0" applyFill="0" applyBorder="0" applyAlignment="0" applyProtection="0"/>
    <xf numFmtId="171" fontId="22" fillId="0" borderId="0">
      <protection locked="0"/>
    </xf>
    <xf numFmtId="170" fontId="6" fillId="0" borderId="0" applyFont="0" applyFill="0" applyBorder="0" applyAlignment="0" applyProtection="0"/>
    <xf numFmtId="170" fontId="6" fillId="0" borderId="0" applyFont="0" applyFill="0" applyBorder="0" applyAlignment="0" applyProtection="0"/>
    <xf numFmtId="170" fontId="6" fillId="0" borderId="0" applyNumberForma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applyBorder="0"/>
    <xf numFmtId="0" fontId="6" fillId="0" borderId="0"/>
    <xf numFmtId="171" fontId="22" fillId="0" borderId="0">
      <protection locked="0"/>
    </xf>
    <xf numFmtId="171" fontId="22" fillId="0" borderId="0">
      <protection locked="0"/>
    </xf>
    <xf numFmtId="9" fontId="6" fillId="0" borderId="0" applyFont="0" applyFill="0" applyBorder="0" applyAlignment="0" applyProtection="0"/>
    <xf numFmtId="9" fontId="6"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 fontId="23" fillId="36" borderId="35" applyNumberFormat="0" applyProtection="0">
      <alignment vertical="center"/>
    </xf>
    <xf numFmtId="4" fontId="24" fillId="36" borderId="35" applyNumberFormat="0" applyProtection="0">
      <alignment vertical="center"/>
    </xf>
    <xf numFmtId="4" fontId="25" fillId="36" borderId="35" applyNumberFormat="0" applyProtection="0">
      <alignment horizontal="left" vertical="center" indent="1"/>
    </xf>
    <xf numFmtId="4" fontId="21" fillId="48" borderId="0" applyNumberFormat="0" applyProtection="0">
      <alignment horizontal="left" vertical="center" indent="1"/>
    </xf>
    <xf numFmtId="4" fontId="25" fillId="40" borderId="35" applyNumberFormat="0" applyProtection="0">
      <alignment horizontal="right" vertical="center"/>
    </xf>
    <xf numFmtId="4" fontId="25" fillId="38" borderId="35" applyNumberFormat="0" applyProtection="0">
      <alignment horizontal="right" vertical="center"/>
    </xf>
    <xf numFmtId="4" fontId="25" fillId="37" borderId="35" applyNumberFormat="0" applyProtection="0">
      <alignment horizontal="right" vertical="center"/>
    </xf>
    <xf numFmtId="4" fontId="25" fillId="44" borderId="35" applyNumberFormat="0" applyProtection="0">
      <alignment horizontal="right" vertical="center"/>
    </xf>
    <xf numFmtId="4" fontId="25" fillId="39" borderId="35" applyNumberFormat="0" applyProtection="0">
      <alignment horizontal="right" vertical="center"/>
    </xf>
    <xf numFmtId="4" fontId="25" fillId="35" borderId="35" applyNumberFormat="0" applyProtection="0">
      <alignment horizontal="right" vertical="center"/>
    </xf>
    <xf numFmtId="4" fontId="25" fillId="41" borderId="35" applyNumberFormat="0" applyProtection="0">
      <alignment horizontal="right" vertical="center"/>
    </xf>
    <xf numFmtId="4" fontId="25" fillId="43" borderId="35" applyNumberFormat="0" applyProtection="0">
      <alignment horizontal="right" vertical="center"/>
    </xf>
    <xf numFmtId="4" fontId="25" fillId="49" borderId="35" applyNumberFormat="0" applyProtection="0">
      <alignment horizontal="right" vertical="center"/>
    </xf>
    <xf numFmtId="4" fontId="26" fillId="50" borderId="36" applyNumberFormat="0" applyProtection="0">
      <alignment horizontal="left" vertical="center" indent="1"/>
    </xf>
    <xf numFmtId="4" fontId="20" fillId="34" borderId="0" applyNumberFormat="0" applyProtection="0">
      <alignment horizontal="left" vertical="center" indent="1"/>
    </xf>
    <xf numFmtId="4" fontId="23" fillId="48" borderId="0" applyNumberFormat="0" applyProtection="0">
      <alignment horizontal="left" vertical="center" indent="1"/>
    </xf>
    <xf numFmtId="4" fontId="25" fillId="34" borderId="35" applyNumberFormat="0" applyProtection="0">
      <alignment horizontal="right" vertical="center"/>
    </xf>
    <xf numFmtId="4" fontId="27" fillId="34" borderId="0" applyNumberFormat="0" applyProtection="0">
      <alignment horizontal="left" vertical="center" indent="1"/>
    </xf>
    <xf numFmtId="4" fontId="27" fillId="48" borderId="0" applyNumberFormat="0" applyProtection="0">
      <alignment horizontal="left" vertical="center" indent="1"/>
    </xf>
    <xf numFmtId="4" fontId="25" fillId="51" borderId="35" applyNumberFormat="0" applyProtection="0">
      <alignment vertical="center"/>
    </xf>
    <xf numFmtId="4" fontId="28" fillId="51" borderId="35" applyNumberFormat="0" applyProtection="0">
      <alignment vertical="center"/>
    </xf>
    <xf numFmtId="4" fontId="23" fillId="34" borderId="37" applyNumberFormat="0" applyProtection="0">
      <alignment horizontal="left" vertical="center" indent="1"/>
    </xf>
    <xf numFmtId="4" fontId="21" fillId="51" borderId="35" applyNumberFormat="0" applyProtection="0">
      <alignment horizontal="right" vertical="center"/>
    </xf>
    <xf numFmtId="4" fontId="28" fillId="51" borderId="35" applyNumberFormat="0" applyProtection="0">
      <alignment horizontal="right" vertical="center"/>
    </xf>
    <xf numFmtId="4" fontId="20" fillId="34" borderId="35" applyNumberFormat="0" applyProtection="0">
      <alignment horizontal="left" vertical="center" indent="1"/>
    </xf>
    <xf numFmtId="4" fontId="29" fillId="42" borderId="37" applyNumberFormat="0" applyProtection="0">
      <alignment horizontal="left" vertical="center" indent="1"/>
    </xf>
    <xf numFmtId="4" fontId="30" fillId="51" borderId="35" applyNumberFormat="0" applyProtection="0">
      <alignment horizontal="right" vertical="center"/>
    </xf>
    <xf numFmtId="171" fontId="31" fillId="0" borderId="0">
      <protection locked="0"/>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32" fillId="0" borderId="0">
      <protection locked="0"/>
    </xf>
    <xf numFmtId="171" fontId="32" fillId="0" borderId="0">
      <protection locked="0"/>
    </xf>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2" fillId="0" borderId="0"/>
    <xf numFmtId="0" fontId="34" fillId="53" borderId="0" applyNumberFormat="0" applyBorder="0" applyAlignment="0" applyProtection="0"/>
    <xf numFmtId="0" fontId="34" fillId="54" borderId="0" applyNumberFormat="0" applyBorder="0" applyAlignment="0" applyProtection="0"/>
    <xf numFmtId="0" fontId="34" fillId="55" borderId="0" applyNumberFormat="0" applyBorder="0" applyAlignment="0" applyProtection="0"/>
    <xf numFmtId="0" fontId="34" fillId="56" borderId="0" applyNumberFormat="0" applyBorder="0" applyAlignment="0" applyProtection="0"/>
    <xf numFmtId="0" fontId="34" fillId="53" borderId="0" applyNumberFormat="0" applyBorder="0" applyAlignment="0" applyProtection="0"/>
    <xf numFmtId="0" fontId="34" fillId="57" borderId="0" applyNumberFormat="0" applyBorder="0" applyAlignment="0" applyProtection="0"/>
    <xf numFmtId="0" fontId="2"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4" fillId="58"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4" fillId="5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4" fillId="5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4" fillId="6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4" fillId="6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5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63" borderId="0" applyNumberFormat="0" applyBorder="0" applyAlignment="0" applyProtection="0"/>
    <xf numFmtId="0" fontId="34" fillId="54"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3" borderId="0" applyNumberFormat="0" applyBorder="0" applyAlignment="0" applyProtection="0"/>
    <xf numFmtId="0" fontId="34" fillId="61"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4" fillId="62"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4" fillId="5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4" fillId="6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4" fillId="57"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4" fillId="6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5" fillId="63" borderId="0" applyNumberFormat="0" applyBorder="0" applyAlignment="0" applyProtection="0"/>
    <xf numFmtId="0" fontId="35" fillId="54"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8"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9" borderId="0" applyNumberFormat="0" applyBorder="0" applyAlignment="0" applyProtection="0"/>
    <xf numFmtId="0" fontId="3" fillId="66" borderId="0" applyNumberFormat="0" applyBorder="0" applyAlignment="0" applyProtection="0"/>
    <xf numFmtId="0" fontId="35" fillId="70" borderId="0" applyNumberFormat="0" applyBorder="0" applyAlignment="0" applyProtection="0"/>
    <xf numFmtId="0" fontId="3" fillId="66" borderId="0" applyNumberFormat="0" applyBorder="0" applyAlignment="0" applyProtection="0"/>
    <xf numFmtId="0" fontId="3" fillId="9" borderId="0" applyNumberFormat="0" applyBorder="0" applyAlignment="0" applyProtection="0"/>
    <xf numFmtId="0" fontId="3" fillId="71" borderId="0" applyNumberFormat="0" applyBorder="0" applyAlignment="0" applyProtection="0"/>
    <xf numFmtId="0" fontId="35" fillId="57" borderId="0" applyNumberFormat="0" applyBorder="0" applyAlignment="0" applyProtection="0"/>
    <xf numFmtId="0" fontId="3" fillId="71" borderId="0" applyNumberFormat="0" applyBorder="0" applyAlignment="0" applyProtection="0"/>
    <xf numFmtId="0" fontId="3" fillId="12" borderId="0" applyNumberFormat="0" applyBorder="0" applyAlignment="0" applyProtection="0"/>
    <xf numFmtId="0" fontId="35" fillId="62" borderId="0" applyNumberFormat="0" applyBorder="0" applyAlignment="0" applyProtection="0"/>
    <xf numFmtId="0" fontId="3" fillId="72" borderId="0" applyNumberFormat="0" applyBorder="0" applyAlignment="0" applyProtection="0"/>
    <xf numFmtId="0" fontId="35" fillId="54" borderId="0" applyNumberFormat="0" applyBorder="0" applyAlignment="0" applyProtection="0"/>
    <xf numFmtId="0" fontId="3" fillId="72" borderId="0" applyNumberFormat="0" applyBorder="0" applyAlignment="0" applyProtection="0"/>
    <xf numFmtId="0" fontId="3" fillId="17" borderId="0" applyNumberFormat="0" applyBorder="0" applyAlignment="0" applyProtection="0"/>
    <xf numFmtId="0" fontId="35" fillId="68" borderId="0" applyNumberFormat="0" applyBorder="0" applyAlignment="0" applyProtection="0"/>
    <xf numFmtId="0" fontId="35" fillId="73" borderId="0" applyNumberFormat="0" applyBorder="0" applyAlignment="0" applyProtection="0"/>
    <xf numFmtId="0" fontId="35" fillId="64" borderId="0" applyNumberFormat="0" applyBorder="0" applyAlignment="0" applyProtection="0"/>
    <xf numFmtId="0" fontId="35" fillId="74" borderId="0" applyNumberFormat="0" applyBorder="0" applyAlignment="0" applyProtection="0"/>
    <xf numFmtId="0" fontId="35" fillId="68" borderId="0" applyNumberFormat="0" applyBorder="0" applyAlignment="0" applyProtection="0"/>
    <xf numFmtId="0" fontId="35" fillId="70" borderId="0" applyNumberFormat="0" applyBorder="0" applyAlignment="0" applyProtection="0"/>
    <xf numFmtId="0" fontId="36" fillId="60" borderId="0" applyNumberFormat="0" applyBorder="0" applyAlignment="0" applyProtection="0"/>
    <xf numFmtId="0" fontId="37" fillId="62" borderId="0" applyNumberFormat="0" applyBorder="0" applyAlignment="0" applyProtection="0"/>
    <xf numFmtId="0" fontId="38" fillId="56" borderId="38" applyNumberFormat="0" applyAlignment="0" applyProtection="0"/>
    <xf numFmtId="0" fontId="39" fillId="75" borderId="38" applyNumberFormat="0" applyAlignment="0" applyProtection="0"/>
    <xf numFmtId="0" fontId="6" fillId="0" borderId="0"/>
    <xf numFmtId="0" fontId="6" fillId="0" borderId="0"/>
    <xf numFmtId="0" fontId="40" fillId="63" borderId="39" applyNumberFormat="0" applyAlignment="0" applyProtection="0"/>
    <xf numFmtId="0" fontId="41" fillId="0" borderId="40" applyNumberFormat="0" applyFill="0" applyAlignment="0" applyProtection="0"/>
    <xf numFmtId="0" fontId="40" fillId="76" borderId="39" applyNumberFormat="0" applyAlignment="0" applyProtection="0"/>
    <xf numFmtId="0" fontId="35" fillId="77" borderId="0" applyNumberFormat="0" applyBorder="0" applyAlignment="0" applyProtection="0"/>
    <xf numFmtId="0" fontId="35" fillId="69" borderId="0" applyNumberFormat="0" applyBorder="0" applyAlignment="0" applyProtection="0"/>
    <xf numFmtId="0" fontId="35" fillId="70" borderId="0" applyNumberFormat="0" applyBorder="0" applyAlignment="0" applyProtection="0"/>
    <xf numFmtId="0" fontId="35" fillId="74" borderId="0" applyNumberFormat="0" applyBorder="0" applyAlignment="0" applyProtection="0"/>
    <xf numFmtId="0" fontId="35" fillId="68" borderId="0" applyNumberFormat="0" applyBorder="0" applyAlignment="0" applyProtection="0"/>
    <xf numFmtId="0" fontId="35" fillId="73" borderId="0" applyNumberFormat="0" applyBorder="0" applyAlignment="0" applyProtection="0"/>
    <xf numFmtId="0" fontId="42" fillId="67" borderId="38" applyNumberFormat="0" applyAlignment="0" applyProtection="0"/>
    <xf numFmtId="173" fontId="6" fillId="0" borderId="0" applyFont="0" applyFill="0" applyBorder="0" applyAlignment="0" applyProtection="0"/>
    <xf numFmtId="173" fontId="6" fillId="0" borderId="0" applyFont="0" applyFill="0" applyBorder="0" applyAlignment="0" applyProtection="0"/>
    <xf numFmtId="0" fontId="43" fillId="0" borderId="0" applyNumberFormat="0" applyFill="0" applyBorder="0" applyAlignment="0" applyProtection="0"/>
    <xf numFmtId="0" fontId="37" fillId="78" borderId="0" applyNumberFormat="0" applyBorder="0" applyAlignment="0" applyProtection="0"/>
    <xf numFmtId="0" fontId="44" fillId="0" borderId="41" applyNumberFormat="0" applyFill="0" applyAlignment="0" applyProtection="0"/>
    <xf numFmtId="0" fontId="45" fillId="0" borderId="42" applyNumberFormat="0" applyFill="0" applyAlignment="0" applyProtection="0"/>
    <xf numFmtId="0" fontId="46" fillId="0" borderId="43" applyNumberFormat="0" applyFill="0" applyAlignment="0" applyProtection="0"/>
    <xf numFmtId="0" fontId="46" fillId="0" borderId="0" applyNumberFormat="0" applyFill="0" applyBorder="0" applyAlignment="0" applyProtection="0"/>
    <xf numFmtId="0" fontId="36" fillId="60" borderId="0" applyNumberFormat="0" applyBorder="0" applyAlignment="0" applyProtection="0"/>
    <xf numFmtId="0" fontId="42" fillId="61" borderId="38" applyNumberFormat="0" applyAlignment="0" applyProtection="0"/>
    <xf numFmtId="0" fontId="47" fillId="0" borderId="44" applyNumberFormat="0" applyFill="0" applyAlignment="0" applyProtection="0"/>
    <xf numFmtId="170"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0" fontId="48" fillId="67" borderId="0" applyNumberFormat="0" applyBorder="0" applyAlignment="0" applyProtection="0"/>
    <xf numFmtId="0" fontId="49" fillId="6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34"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6" fillId="55" borderId="45" applyNumberFormat="0" applyFont="0" applyAlignment="0" applyProtection="0"/>
    <xf numFmtId="0" fontId="6" fillId="55" borderId="45"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6" fillId="55" borderId="38" applyNumberFormat="0" applyFont="0" applyAlignment="0" applyProtection="0"/>
    <xf numFmtId="0" fontId="6" fillId="55" borderId="38" applyNumberFormat="0" applyFont="0" applyAlignment="0" applyProtection="0"/>
    <xf numFmtId="0" fontId="50" fillId="56" borderId="46" applyNumberFormat="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0" fillId="75" borderId="46" applyNumberFormat="0" applyAlignment="0" applyProtection="0"/>
    <xf numFmtId="4" fontId="27" fillId="36"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0" borderId="0"/>
    <xf numFmtId="0" fontId="6" fillId="0" borderId="0"/>
    <xf numFmtId="0" fontId="6" fillId="0" borderId="0"/>
    <xf numFmtId="0" fontId="6" fillId="0" borderId="0"/>
    <xf numFmtId="4" fontId="27" fillId="52"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41" fillId="0" borderId="0" applyNumberFormat="0" applyFill="0" applyBorder="0" applyAlignment="0" applyProtection="0"/>
    <xf numFmtId="0" fontId="43" fillId="0" borderId="0" applyNumberFormat="0" applyFill="0" applyBorder="0" applyAlignment="0" applyProtection="0"/>
    <xf numFmtId="0" fontId="51" fillId="0" borderId="0" applyNumberFormat="0" applyFill="0" applyBorder="0" applyAlignment="0" applyProtection="0"/>
    <xf numFmtId="0" fontId="44" fillId="0" borderId="47" applyNumberFormat="0" applyFill="0" applyAlignment="0" applyProtection="0"/>
    <xf numFmtId="0" fontId="45" fillId="0" borderId="48" applyNumberFormat="0" applyFill="0" applyAlignment="0" applyProtection="0"/>
    <xf numFmtId="0" fontId="46" fillId="0" borderId="49" applyNumberFormat="0" applyFill="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33" fillId="0" borderId="0" applyNumberFormat="0" applyFill="0" applyBorder="0" applyAlignment="0" applyProtection="0"/>
    <xf numFmtId="0" fontId="52" fillId="0" borderId="50" applyNumberFormat="0" applyFill="0" applyAlignment="0" applyProtection="0"/>
    <xf numFmtId="0" fontId="52" fillId="0" borderId="50" applyNumberFormat="0" applyFill="0" applyAlignment="0" applyProtection="0"/>
    <xf numFmtId="0" fontId="52" fillId="0" borderId="51"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1" fillId="0" borderId="0" applyNumberFormat="0" applyFill="0" applyBorder="0" applyAlignment="0" applyProtection="0"/>
    <xf numFmtId="43" fontId="6" fillId="0" borderId="0" applyFont="0" applyFill="0" applyBorder="0" applyAlignment="0" applyProtection="0"/>
    <xf numFmtId="0" fontId="6" fillId="0" borderId="0"/>
    <xf numFmtId="0" fontId="53" fillId="0" borderId="0" applyNumberFormat="0" applyFill="0" applyBorder="0" applyAlignment="0" applyProtection="0"/>
    <xf numFmtId="44" fontId="34"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174" fontId="6" fillId="0" borderId="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170" fontId="6" fillId="0" borderId="0" applyFont="0" applyFill="0" applyBorder="0" applyAlignment="0" applyProtection="0"/>
    <xf numFmtId="43" fontId="6" fillId="0" borderId="0" applyFont="0" applyFill="0" applyBorder="0" applyAlignment="0" applyProtection="0"/>
    <xf numFmtId="0" fontId="2" fillId="3" borderId="0" applyNumberFormat="0" applyBorder="0" applyAlignment="0" applyProtection="0"/>
    <xf numFmtId="0" fontId="34"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4" fillId="58"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34"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4" fillId="5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34" fillId="5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4" fillId="5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34"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4" fillId="6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4" fillId="6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34" fillId="5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62"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4" fillId="5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34" fillId="6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4" fillId="6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4" fillId="57"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4" fillId="6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4"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5" fillId="81" borderId="0" applyNumberFormat="0" applyBorder="0" applyAlignment="0" applyProtection="0"/>
    <xf numFmtId="0" fontId="35" fillId="54"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68"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7" fillId="59" borderId="0" applyNumberFormat="0" applyBorder="0" applyAlignment="0" applyProtection="0"/>
    <xf numFmtId="0" fontId="54" fillId="65" borderId="38" applyNumberFormat="0" applyAlignment="0" applyProtection="0"/>
    <xf numFmtId="0" fontId="40" fillId="63" borderId="39" applyNumberFormat="0" applyAlignment="0" applyProtection="0"/>
    <xf numFmtId="0" fontId="55" fillId="0" borderId="52" applyNumberFormat="0" applyFill="0" applyAlignment="0" applyProtection="0"/>
    <xf numFmtId="0" fontId="35" fillId="82" borderId="0" applyNumberFormat="0" applyBorder="0" applyAlignment="0" applyProtection="0"/>
    <xf numFmtId="0" fontId="35" fillId="73" borderId="0" applyNumberFormat="0" applyBorder="0" applyAlignment="0" applyProtection="0"/>
    <xf numFmtId="0" fontId="35" fillId="64" borderId="0" applyNumberFormat="0" applyBorder="0" applyAlignment="0" applyProtection="0"/>
    <xf numFmtId="0" fontId="35" fillId="71" borderId="0" applyNumberFormat="0" applyBorder="0" applyAlignment="0" applyProtection="0"/>
    <xf numFmtId="0" fontId="35" fillId="68" borderId="0" applyNumberFormat="0" applyBorder="0" applyAlignment="0" applyProtection="0"/>
    <xf numFmtId="0" fontId="35" fillId="69" borderId="0" applyNumberFormat="0" applyBorder="0" applyAlignment="0" applyProtection="0"/>
    <xf numFmtId="0" fontId="42" fillId="61" borderId="38" applyNumberFormat="0" applyAlignment="0" applyProtection="0"/>
    <xf numFmtId="0" fontId="56" fillId="0" borderId="0" applyNumberFormat="0" applyFill="0" applyBorder="0" applyAlignment="0" applyProtection="0">
      <alignment vertical="top"/>
      <protection locked="0"/>
    </xf>
    <xf numFmtId="0" fontId="36" fillId="57" borderId="0" applyNumberFormat="0" applyBorder="0" applyAlignment="0" applyProtection="0"/>
    <xf numFmtId="170" fontId="6" fillId="0" borderId="0" applyFont="0" applyFill="0" applyBorder="0" applyAlignment="0" applyProtection="0"/>
    <xf numFmtId="176"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49" fillId="6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6" fillId="55" borderId="45" applyNumberFormat="0" applyFont="0" applyAlignment="0" applyProtection="0"/>
    <xf numFmtId="0" fontId="6" fillId="55" borderId="45"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6" fillId="55" borderId="45"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50" fillId="65" borderId="46" applyNumberFormat="0" applyAlignment="0" applyProtection="0"/>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80" borderId="46" applyNumberFormat="0" applyProtection="0">
      <alignment horizontal="left" vertical="center" indent="1"/>
    </xf>
    <xf numFmtId="0" fontId="6" fillId="80" borderId="46" applyNumberFormat="0" applyProtection="0">
      <alignment horizontal="left" vertical="center" indent="1"/>
    </xf>
    <xf numFmtId="0" fontId="6" fillId="32" borderId="46" applyNumberFormat="0" applyProtection="0">
      <alignment horizontal="left" vertical="center" indent="1"/>
    </xf>
    <xf numFmtId="0" fontId="6" fillId="32" borderId="46" applyNumberFormat="0" applyProtection="0">
      <alignment horizontal="left" vertical="center" indent="1"/>
    </xf>
    <xf numFmtId="0" fontId="6" fillId="33" borderId="46" applyNumberFormat="0" applyProtection="0">
      <alignment horizontal="left" vertical="center" indent="1"/>
    </xf>
    <xf numFmtId="0" fontId="6" fillId="33"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6" fillId="79" borderId="46" applyNumberFormat="0" applyProtection="0">
      <alignment horizontal="left" vertical="center" indent="1"/>
    </xf>
    <xf numFmtId="0" fontId="41" fillId="0" borderId="0" applyNumberFormat="0" applyFill="0" applyBorder="0" applyAlignment="0" applyProtection="0"/>
    <xf numFmtId="0" fontId="43" fillId="0" borderId="0" applyNumberFormat="0" applyFill="0" applyBorder="0" applyAlignment="0" applyProtection="0"/>
    <xf numFmtId="0" fontId="57" fillId="0" borderId="53" applyNumberFormat="0" applyFill="0" applyAlignment="0" applyProtection="0"/>
    <xf numFmtId="0" fontId="58" fillId="0" borderId="54" applyNumberFormat="0" applyFill="0" applyAlignment="0" applyProtection="0"/>
    <xf numFmtId="0" fontId="59" fillId="0" borderId="55" applyNumberFormat="0" applyFill="0" applyAlignment="0" applyProtection="0"/>
    <xf numFmtId="0" fontId="59" fillId="0" borderId="0" applyNumberFormat="0" applyFill="0" applyBorder="0" applyAlignment="0" applyProtection="0"/>
    <xf numFmtId="0" fontId="52" fillId="0" borderId="56"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0" fillId="47" borderId="18">
      <alignment vertical="center"/>
    </xf>
    <xf numFmtId="0" fontId="34" fillId="59" borderId="0" applyNumberFormat="0" applyBorder="0" applyAlignment="0" applyProtection="0"/>
    <xf numFmtId="0" fontId="6" fillId="0" borderId="0"/>
    <xf numFmtId="0" fontId="2" fillId="0" borderId="0"/>
    <xf numFmtId="44" fontId="2" fillId="0" borderId="0" applyFont="0" applyFill="0" applyBorder="0" applyAlignment="0" applyProtection="0"/>
    <xf numFmtId="0" fontId="6" fillId="0" borderId="0"/>
    <xf numFmtId="0" fontId="2" fillId="0" borderId="0"/>
    <xf numFmtId="44" fontId="2" fillId="0" borderId="0" applyFont="0" applyFill="0" applyBorder="0" applyAlignment="0" applyProtection="0"/>
    <xf numFmtId="9" fontId="6" fillId="0" borderId="0" applyFont="0" applyFill="0" applyBorder="0" applyAlignment="0" applyProtection="0"/>
    <xf numFmtId="170" fontId="6"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34"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6" fillId="0" borderId="0"/>
    <xf numFmtId="0" fontId="2" fillId="0" borderId="0"/>
    <xf numFmtId="43" fontId="2"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170"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33">
    <xf numFmtId="0" fontId="0" fillId="0" borderId="0" xfId="0"/>
    <xf numFmtId="0" fontId="4" fillId="18" borderId="0" xfId="0" applyFont="1" applyFill="1"/>
    <xf numFmtId="0" fontId="4" fillId="0" borderId="0" xfId="0" applyFont="1"/>
    <xf numFmtId="0" fontId="6" fillId="0" borderId="0" xfId="0" applyFont="1"/>
    <xf numFmtId="0" fontId="9" fillId="0" borderId="0" xfId="0" applyFont="1"/>
    <xf numFmtId="0" fontId="12" fillId="22" borderId="0" xfId="0" applyFont="1" applyFill="1"/>
    <xf numFmtId="0" fontId="4" fillId="22" borderId="0" xfId="0" applyFont="1" applyFill="1"/>
    <xf numFmtId="0" fontId="14" fillId="20" borderId="6" xfId="0" applyFont="1" applyFill="1" applyBorder="1" applyAlignment="1">
      <alignment horizontal="center" vertical="center" wrapText="1"/>
    </xf>
    <xf numFmtId="0" fontId="6" fillId="25" borderId="7" xfId="0" applyFont="1" applyFill="1" applyBorder="1" applyAlignment="1" applyProtection="1">
      <alignment vertical="center"/>
      <protection locked="0"/>
    </xf>
    <xf numFmtId="0" fontId="6" fillId="25" borderId="8" xfId="1" applyNumberFormat="1" applyFont="1" applyFill="1" applyBorder="1" applyAlignment="1" applyProtection="1">
      <alignment horizontal="center" vertical="center"/>
      <protection locked="0"/>
    </xf>
    <xf numFmtId="0" fontId="0" fillId="18" borderId="0" xfId="0" applyFill="1"/>
    <xf numFmtId="0" fontId="9" fillId="24" borderId="10" xfId="0" applyFont="1" applyFill="1" applyBorder="1" applyAlignment="1">
      <alignment vertical="center"/>
    </xf>
    <xf numFmtId="0" fontId="6" fillId="24" borderId="11" xfId="0" applyFont="1" applyFill="1" applyBorder="1" applyAlignment="1">
      <alignment horizontal="center"/>
    </xf>
    <xf numFmtId="43" fontId="6" fillId="24" borderId="11" xfId="1" applyFont="1" applyFill="1" applyBorder="1" applyAlignment="1" applyProtection="1">
      <alignment horizontal="center" wrapText="1"/>
    </xf>
    <xf numFmtId="43" fontId="6" fillId="24" borderId="12" xfId="1" applyFont="1" applyFill="1" applyBorder="1" applyAlignment="1" applyProtection="1">
      <alignment horizontal="center" wrapText="1"/>
    </xf>
    <xf numFmtId="43" fontId="14" fillId="20" borderId="13" xfId="1" applyFont="1" applyFill="1" applyBorder="1" applyAlignment="1" applyProtection="1">
      <alignment horizontal="center" vertical="center"/>
    </xf>
    <xf numFmtId="0" fontId="6" fillId="18" borderId="0" xfId="0" applyFont="1" applyFill="1"/>
    <xf numFmtId="0" fontId="9" fillId="24" borderId="14" xfId="0" applyFont="1" applyFill="1" applyBorder="1" applyAlignment="1">
      <alignment vertical="center"/>
    </xf>
    <xf numFmtId="0" fontId="6" fillId="24" borderId="15" xfId="0" applyFont="1" applyFill="1" applyBorder="1"/>
    <xf numFmtId="165" fontId="14" fillId="20" borderId="16" xfId="0" applyNumberFormat="1" applyFont="1" applyFill="1" applyBorder="1" applyAlignment="1">
      <alignment vertical="center"/>
    </xf>
    <xf numFmtId="0" fontId="14" fillId="20" borderId="17" xfId="0" applyFont="1" applyFill="1" applyBorder="1" applyAlignment="1">
      <alignment horizontal="center" vertical="center" wrapText="1"/>
    </xf>
    <xf numFmtId="0" fontId="14" fillId="20" borderId="18" xfId="0" applyFont="1" applyFill="1" applyBorder="1" applyAlignment="1">
      <alignment horizontal="center" vertical="center" wrapText="1"/>
    </xf>
    <xf numFmtId="0" fontId="14" fillId="20" borderId="19" xfId="0" applyFont="1" applyFill="1" applyBorder="1" applyAlignment="1">
      <alignment horizontal="center" vertical="center" wrapText="1"/>
    </xf>
    <xf numFmtId="0" fontId="6" fillId="25" borderId="8" xfId="0" applyFont="1" applyFill="1" applyBorder="1" applyAlignment="1" applyProtection="1">
      <alignment horizontal="center"/>
      <protection locked="0"/>
    </xf>
    <xf numFmtId="43" fontId="6" fillId="25" borderId="8" xfId="1" applyFont="1" applyFill="1" applyBorder="1" applyAlignment="1" applyProtection="1">
      <alignment horizontal="center" wrapText="1"/>
      <protection locked="0"/>
    </xf>
    <xf numFmtId="43" fontId="6" fillId="26" borderId="9" xfId="1" applyFont="1" applyFill="1" applyBorder="1" applyAlignment="1" applyProtection="1">
      <alignment horizontal="center" vertical="center"/>
    </xf>
    <xf numFmtId="0" fontId="6" fillId="25" borderId="20" xfId="0" applyFont="1" applyFill="1" applyBorder="1" applyAlignment="1" applyProtection="1">
      <alignment vertical="center"/>
      <protection locked="0"/>
    </xf>
    <xf numFmtId="0" fontId="6" fillId="25" borderId="21" xfId="1" applyNumberFormat="1" applyFont="1" applyFill="1" applyBorder="1" applyAlignment="1" applyProtection="1">
      <alignment horizontal="center" vertical="center"/>
      <protection locked="0"/>
    </xf>
    <xf numFmtId="0" fontId="6" fillId="25" borderId="21" xfId="0" applyFont="1" applyFill="1" applyBorder="1" applyAlignment="1" applyProtection="1">
      <alignment horizontal="center"/>
      <protection locked="0"/>
    </xf>
    <xf numFmtId="43" fontId="6" fillId="25" borderId="21" xfId="1" applyFont="1" applyFill="1" applyBorder="1" applyAlignment="1" applyProtection="1">
      <alignment horizontal="center" wrapText="1"/>
      <protection locked="0"/>
    </xf>
    <xf numFmtId="43" fontId="6" fillId="26" borderId="22" xfId="1" applyFont="1" applyFill="1" applyBorder="1" applyAlignment="1" applyProtection="1">
      <alignment horizontal="center" vertical="center"/>
    </xf>
    <xf numFmtId="0" fontId="9" fillId="24" borderId="3" xfId="0" applyFont="1" applyFill="1" applyBorder="1" applyAlignment="1">
      <alignment vertical="center"/>
    </xf>
    <xf numFmtId="0" fontId="9" fillId="24" borderId="4" xfId="0" applyFont="1" applyFill="1" applyBorder="1" applyAlignment="1">
      <alignment vertical="center"/>
    </xf>
    <xf numFmtId="43" fontId="14" fillId="20" borderId="23" xfId="1" applyFont="1" applyFill="1" applyBorder="1" applyAlignment="1" applyProtection="1">
      <alignment horizontal="center" vertical="center"/>
    </xf>
    <xf numFmtId="165" fontId="6" fillId="18" borderId="0" xfId="0" applyNumberFormat="1" applyFont="1" applyFill="1" applyAlignment="1">
      <alignment horizontal="center"/>
    </xf>
    <xf numFmtId="0" fontId="0" fillId="18" borderId="27" xfId="0" applyFill="1" applyBorder="1"/>
    <xf numFmtId="0" fontId="15" fillId="0" borderId="0" xfId="0" applyFont="1" applyAlignment="1">
      <alignment horizontal="center"/>
    </xf>
    <xf numFmtId="0" fontId="6" fillId="27" borderId="28" xfId="0" applyFont="1" applyFill="1" applyBorder="1" applyAlignment="1">
      <alignment vertical="center"/>
    </xf>
    <xf numFmtId="165" fontId="6" fillId="26" borderId="29" xfId="3" applyNumberFormat="1" applyFont="1" applyFill="1" applyBorder="1" applyAlignment="1" applyProtection="1"/>
    <xf numFmtId="0" fontId="6" fillId="27" borderId="8" xfId="0" applyFont="1" applyFill="1" applyBorder="1" applyAlignment="1">
      <alignment vertical="center"/>
    </xf>
    <xf numFmtId="10" fontId="6" fillId="28" borderId="8" xfId="0" applyNumberFormat="1" applyFont="1" applyFill="1" applyBorder="1" applyAlignment="1">
      <alignment horizontal="right"/>
    </xf>
    <xf numFmtId="0" fontId="6" fillId="27" borderId="30" xfId="0" applyFont="1" applyFill="1" applyBorder="1" applyAlignment="1">
      <alignment vertical="center"/>
    </xf>
    <xf numFmtId="0" fontId="15" fillId="0" borderId="31" xfId="0" applyFont="1" applyBorder="1" applyAlignment="1">
      <alignment horizontal="right"/>
    </xf>
    <xf numFmtId="10" fontId="9" fillId="28" borderId="18" xfId="0" applyNumberFormat="1" applyFont="1" applyFill="1" applyBorder="1" applyAlignment="1">
      <alignment horizontal="center"/>
    </xf>
    <xf numFmtId="165" fontId="9" fillId="26" borderId="18" xfId="3" applyNumberFormat="1" applyFont="1" applyFill="1" applyBorder="1" applyAlignment="1" applyProtection="1">
      <alignment horizontal="center"/>
    </xf>
    <xf numFmtId="10" fontId="6" fillId="18" borderId="0" xfId="0" applyNumberFormat="1" applyFont="1" applyFill="1" applyAlignment="1">
      <alignment horizontal="center"/>
    </xf>
    <xf numFmtId="0" fontId="6" fillId="25" borderId="21" xfId="0" applyFont="1" applyFill="1" applyBorder="1" applyAlignment="1" applyProtection="1">
      <alignment vertical="center"/>
      <protection locked="0"/>
    </xf>
    <xf numFmtId="0" fontId="6" fillId="25" borderId="30" xfId="0" applyFont="1" applyFill="1" applyBorder="1" applyAlignment="1" applyProtection="1">
      <alignment vertical="center"/>
      <protection locked="0"/>
    </xf>
    <xf numFmtId="10" fontId="6" fillId="25" borderId="30" xfId="0" applyNumberFormat="1" applyFont="1" applyFill="1" applyBorder="1" applyAlignment="1" applyProtection="1">
      <alignment horizontal="right"/>
      <protection locked="0"/>
    </xf>
    <xf numFmtId="0" fontId="6" fillId="27" borderId="18" xfId="0" applyFont="1" applyFill="1" applyBorder="1" applyAlignment="1">
      <alignment vertical="center"/>
    </xf>
    <xf numFmtId="166" fontId="6" fillId="28" borderId="18" xfId="3" applyNumberFormat="1" applyFont="1" applyFill="1" applyBorder="1" applyAlignment="1" applyProtection="1">
      <alignment horizontal="right"/>
    </xf>
    <xf numFmtId="0" fontId="6" fillId="25" borderId="18" xfId="0" applyFont="1" applyFill="1" applyBorder="1" applyAlignment="1" applyProtection="1">
      <alignment vertical="center"/>
      <protection locked="0"/>
    </xf>
    <xf numFmtId="166" fontId="6" fillId="25" borderId="18" xfId="3" applyNumberFormat="1" applyFont="1" applyFill="1" applyBorder="1" applyAlignment="1" applyProtection="1">
      <alignment horizontal="right"/>
      <protection locked="0"/>
    </xf>
    <xf numFmtId="10" fontId="6" fillId="0" borderId="0" xfId="0" applyNumberFormat="1" applyFont="1" applyAlignment="1">
      <alignment horizontal="center"/>
    </xf>
    <xf numFmtId="165" fontId="6" fillId="0" borderId="0" xfId="0" applyNumberFormat="1" applyFont="1" applyAlignment="1">
      <alignment horizontal="center"/>
    </xf>
    <xf numFmtId="0" fontId="9" fillId="23" borderId="24" xfId="0" applyFont="1" applyFill="1" applyBorder="1" applyAlignment="1">
      <alignment horizontal="right" vertical="center"/>
    </xf>
    <xf numFmtId="10" fontId="9" fillId="26" borderId="18" xfId="3" applyNumberFormat="1" applyFont="1" applyFill="1" applyBorder="1" applyAlignment="1" applyProtection="1">
      <alignment horizontal="center"/>
    </xf>
    <xf numFmtId="44" fontId="14" fillId="20" borderId="18" xfId="2" applyFont="1" applyFill="1" applyBorder="1" applyAlignment="1" applyProtection="1">
      <alignment horizontal="center" vertical="center" wrapText="1"/>
    </xf>
    <xf numFmtId="0" fontId="6" fillId="22" borderId="0" xfId="0" applyFont="1" applyFill="1"/>
    <xf numFmtId="0" fontId="8" fillId="22" borderId="0" xfId="0" applyFont="1" applyFill="1" applyAlignment="1">
      <alignment horizontal="left" vertical="center"/>
    </xf>
    <xf numFmtId="43" fontId="6" fillId="28" borderId="8" xfId="1" applyFont="1" applyFill="1" applyBorder="1" applyAlignment="1" applyProtection="1">
      <alignment horizontal="center"/>
    </xf>
    <xf numFmtId="165" fontId="6" fillId="26" borderId="8" xfId="0" applyNumberFormat="1" applyFont="1" applyFill="1" applyBorder="1" applyAlignment="1">
      <alignment horizontal="center"/>
    </xf>
    <xf numFmtId="43" fontId="6" fillId="25" borderId="28" xfId="1" applyFont="1" applyFill="1" applyBorder="1" applyAlignment="1" applyProtection="1">
      <alignment horizontal="center"/>
      <protection locked="0"/>
    </xf>
    <xf numFmtId="165" fontId="6" fillId="26" borderId="28" xfId="0" applyNumberFormat="1" applyFont="1" applyFill="1" applyBorder="1" applyAlignment="1">
      <alignment horizontal="center"/>
    </xf>
    <xf numFmtId="43" fontId="6" fillId="25" borderId="8" xfId="1" applyFont="1" applyFill="1" applyBorder="1" applyAlignment="1" applyProtection="1">
      <alignment horizontal="center"/>
      <protection locked="0"/>
    </xf>
    <xf numFmtId="43" fontId="6" fillId="0" borderId="8" xfId="1" applyFont="1" applyFill="1" applyBorder="1" applyAlignment="1" applyProtection="1">
      <alignment horizontal="center"/>
      <protection locked="0"/>
    </xf>
    <xf numFmtId="43" fontId="6" fillId="0" borderId="8" xfId="1" applyFont="1" applyFill="1" applyBorder="1" applyAlignment="1" applyProtection="1">
      <alignment horizontal="center"/>
    </xf>
    <xf numFmtId="0" fontId="6" fillId="25" borderId="8" xfId="0" applyFont="1" applyFill="1" applyBorder="1" applyAlignment="1" applyProtection="1">
      <alignment vertical="center"/>
      <protection locked="0"/>
    </xf>
    <xf numFmtId="10" fontId="6" fillId="25" borderId="8" xfId="0" applyNumberFormat="1" applyFont="1" applyFill="1" applyBorder="1" applyAlignment="1" applyProtection="1">
      <alignment horizontal="left"/>
      <protection locked="0"/>
    </xf>
    <xf numFmtId="10" fontId="6" fillId="25" borderId="30" xfId="0" applyNumberFormat="1" applyFont="1" applyFill="1" applyBorder="1" applyAlignment="1" applyProtection="1">
      <alignment horizontal="left"/>
      <protection locked="0"/>
    </xf>
    <xf numFmtId="43" fontId="6" fillId="25" borderId="30" xfId="1" applyFont="1" applyFill="1" applyBorder="1" applyAlignment="1" applyProtection="1">
      <alignment horizontal="center"/>
      <protection locked="0"/>
    </xf>
    <xf numFmtId="0" fontId="6" fillId="25" borderId="30" xfId="0" applyFont="1" applyFill="1" applyBorder="1" applyAlignment="1" applyProtection="1">
      <alignment horizontal="center"/>
      <protection locked="0"/>
    </xf>
    <xf numFmtId="0" fontId="0" fillId="18" borderId="0" xfId="0" applyFill="1" applyProtection="1">
      <protection locked="0"/>
    </xf>
    <xf numFmtId="165" fontId="6" fillId="26" borderId="30" xfId="0" applyNumberFormat="1" applyFont="1" applyFill="1" applyBorder="1" applyAlignment="1">
      <alignment horizontal="center"/>
    </xf>
    <xf numFmtId="0" fontId="6" fillId="18" borderId="0" xfId="0" applyFont="1" applyFill="1" applyAlignment="1">
      <alignment horizontal="right"/>
    </xf>
    <xf numFmtId="0" fontId="9" fillId="29" borderId="33" xfId="0" applyFont="1" applyFill="1" applyBorder="1" applyAlignment="1">
      <alignment vertical="center"/>
    </xf>
    <xf numFmtId="0" fontId="6" fillId="29" borderId="34" xfId="0" applyFont="1" applyFill="1" applyBorder="1" applyAlignment="1">
      <alignment vertical="center"/>
    </xf>
    <xf numFmtId="0" fontId="6" fillId="22" borderId="0" xfId="0" applyFont="1" applyFill="1" applyAlignment="1">
      <alignment horizontal="right"/>
    </xf>
    <xf numFmtId="0" fontId="9" fillId="30" borderId="0" xfId="0" applyFont="1" applyFill="1" applyAlignment="1">
      <alignment horizontal="right" vertical="center"/>
    </xf>
    <xf numFmtId="165" fontId="9" fillId="30" borderId="0" xfId="0" applyNumberFormat="1" applyFont="1" applyFill="1" applyAlignment="1">
      <alignment horizontal="right" vertical="center"/>
    </xf>
    <xf numFmtId="0" fontId="9" fillId="29" borderId="24" xfId="0" applyFont="1" applyFill="1" applyBorder="1" applyAlignment="1">
      <alignment vertical="center"/>
    </xf>
    <xf numFmtId="0" fontId="9" fillId="22" borderId="0" xfId="0" applyFont="1" applyFill="1" applyAlignment="1">
      <alignment vertical="center"/>
    </xf>
    <xf numFmtId="43" fontId="14" fillId="22" borderId="0" xfId="1" applyFont="1" applyFill="1" applyBorder="1" applyAlignment="1" applyProtection="1">
      <alignment vertical="center"/>
    </xf>
    <xf numFmtId="43" fontId="6" fillId="28" borderId="8" xfId="1" applyFont="1" applyFill="1" applyBorder="1" applyAlignment="1" applyProtection="1">
      <alignment horizontal="center"/>
      <protection locked="0"/>
    </xf>
    <xf numFmtId="10" fontId="6" fillId="25" borderId="30" xfId="0" applyNumberFormat="1" applyFont="1" applyFill="1" applyBorder="1" applyAlignment="1">
      <alignment horizontal="left"/>
    </xf>
    <xf numFmtId="43" fontId="6" fillId="28" borderId="30" xfId="1" applyFont="1" applyFill="1" applyBorder="1" applyAlignment="1" applyProtection="1">
      <alignment horizontal="center"/>
    </xf>
    <xf numFmtId="0" fontId="9" fillId="18" borderId="0" xfId="0" applyFont="1" applyFill="1" applyAlignment="1">
      <alignment vertical="center"/>
    </xf>
    <xf numFmtId="10" fontId="6" fillId="28" borderId="8" xfId="3" applyNumberFormat="1" applyFont="1" applyFill="1" applyBorder="1" applyAlignment="1" applyProtection="1">
      <alignment horizontal="center"/>
    </xf>
    <xf numFmtId="10" fontId="6" fillId="0" borderId="8" xfId="3" applyNumberFormat="1" applyFont="1" applyFill="1" applyBorder="1" applyAlignment="1" applyProtection="1">
      <alignment horizontal="center"/>
    </xf>
    <xf numFmtId="0" fontId="6" fillId="27" borderId="8" xfId="4" applyFill="1" applyBorder="1" applyAlignment="1">
      <alignment vertical="center"/>
    </xf>
    <xf numFmtId="10" fontId="6" fillId="0" borderId="8" xfId="3" applyNumberFormat="1" applyFont="1" applyFill="1" applyBorder="1" applyAlignment="1" applyProtection="1">
      <alignment horizontal="center"/>
      <protection locked="0"/>
    </xf>
    <xf numFmtId="0" fontId="6" fillId="0" borderId="8" xfId="0" applyFont="1" applyBorder="1" applyAlignment="1" applyProtection="1">
      <alignment vertical="center"/>
      <protection locked="0"/>
    </xf>
    <xf numFmtId="0" fontId="17" fillId="29" borderId="18" xfId="0" applyFont="1" applyFill="1" applyBorder="1" applyAlignment="1">
      <alignment vertical="center"/>
    </xf>
    <xf numFmtId="10" fontId="9" fillId="29" borderId="18" xfId="3" applyNumberFormat="1" applyFont="1" applyFill="1" applyBorder="1" applyAlignment="1" applyProtection="1">
      <alignment vertical="center"/>
    </xf>
    <xf numFmtId="165" fontId="9" fillId="23" borderId="18" xfId="0" applyNumberFormat="1" applyFont="1" applyFill="1" applyBorder="1" applyAlignment="1">
      <alignment vertical="center"/>
    </xf>
    <xf numFmtId="0" fontId="10" fillId="0" borderId="0" xfId="0" applyFont="1"/>
    <xf numFmtId="0" fontId="10" fillId="18" borderId="0" xfId="0" applyFont="1" applyFill="1"/>
    <xf numFmtId="0" fontId="8" fillId="21" borderId="0" xfId="0" applyFont="1" applyFill="1" applyAlignment="1">
      <alignment vertical="center"/>
    </xf>
    <xf numFmtId="43" fontId="9" fillId="24" borderId="3" xfId="1" applyFont="1" applyFill="1" applyBorder="1" applyAlignment="1" applyProtection="1">
      <alignment vertical="center" wrapText="1"/>
    </xf>
    <xf numFmtId="43" fontId="9" fillId="24" borderId="4" xfId="1" applyFont="1" applyFill="1" applyBorder="1" applyAlignment="1" applyProtection="1">
      <alignment vertical="center" wrapText="1"/>
    </xf>
    <xf numFmtId="43" fontId="9" fillId="24" borderId="5" xfId="1" applyFont="1" applyFill="1" applyBorder="1" applyAlignment="1" applyProtection="1">
      <alignment vertical="center" wrapText="1"/>
    </xf>
    <xf numFmtId="43" fontId="0" fillId="0" borderId="0" xfId="1" applyFont="1"/>
    <xf numFmtId="0" fontId="6" fillId="45" borderId="0" xfId="0" applyFont="1" applyFill="1" applyAlignment="1">
      <alignment horizontal="center"/>
    </xf>
    <xf numFmtId="43" fontId="0" fillId="0" borderId="0" xfId="0" applyNumberFormat="1"/>
    <xf numFmtId="0" fontId="6" fillId="25" borderId="21" xfId="0" applyFont="1" applyFill="1" applyBorder="1" applyAlignment="1">
      <alignment vertical="center"/>
    </xf>
    <xf numFmtId="43" fontId="6" fillId="25" borderId="8" xfId="0" applyNumberFormat="1" applyFont="1" applyFill="1" applyBorder="1" applyAlignment="1" applyProtection="1">
      <alignment horizontal="center"/>
      <protection locked="0"/>
    </xf>
    <xf numFmtId="164" fontId="6" fillId="28" borderId="28" xfId="1" applyNumberFormat="1" applyFont="1" applyFill="1" applyBorder="1" applyAlignment="1" applyProtection="1">
      <alignment horizont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44" fontId="6" fillId="0" borderId="0" xfId="0" applyNumberFormat="1" applyFont="1"/>
    <xf numFmtId="9" fontId="6" fillId="0" borderId="0" xfId="3" applyFont="1"/>
    <xf numFmtId="177" fontId="6" fillId="18" borderId="0" xfId="0" applyNumberFormat="1" applyFont="1" applyFill="1"/>
    <xf numFmtId="177" fontId="6" fillId="0" borderId="0" xfId="0" applyNumberFormat="1" applyFont="1"/>
    <xf numFmtId="10" fontId="6" fillId="0" borderId="0" xfId="0" applyNumberFormat="1" applyFont="1"/>
    <xf numFmtId="0" fontId="0" fillId="0" borderId="0" xfId="0" applyAlignment="1">
      <alignment vertical="center"/>
    </xf>
    <xf numFmtId="0" fontId="13" fillId="0" borderId="60" xfId="29" applyFont="1" applyBorder="1" applyAlignment="1">
      <alignment horizontal="center" vertical="center"/>
    </xf>
    <xf numFmtId="0" fontId="13" fillId="0" borderId="61" xfId="29" applyFont="1" applyBorder="1" applyAlignment="1">
      <alignment horizontal="center" vertical="center"/>
    </xf>
    <xf numFmtId="0" fontId="6" fillId="0" borderId="0" xfId="29" applyAlignment="1">
      <alignment vertical="center"/>
    </xf>
    <xf numFmtId="10" fontId="0" fillId="0" borderId="0" xfId="0" applyNumberFormat="1" applyAlignment="1">
      <alignment vertical="center"/>
    </xf>
    <xf numFmtId="0" fontId="61" fillId="0" borderId="3" xfId="29" applyFont="1" applyBorder="1" applyAlignment="1">
      <alignment horizontal="center" vertical="center"/>
    </xf>
    <xf numFmtId="10" fontId="61" fillId="0" borderId="5" xfId="29" applyNumberFormat="1" applyFont="1" applyBorder="1" applyAlignment="1">
      <alignment vertical="center"/>
    </xf>
    <xf numFmtId="0" fontId="6" fillId="0" borderId="62" xfId="29" applyBorder="1" applyAlignment="1">
      <alignment vertical="center"/>
    </xf>
    <xf numFmtId="0" fontId="6" fillId="0" borderId="31" xfId="29" applyBorder="1" applyAlignment="1">
      <alignment vertical="center"/>
    </xf>
    <xf numFmtId="0" fontId="6" fillId="36" borderId="31" xfId="29" applyFill="1" applyBorder="1" applyAlignment="1">
      <alignment vertical="center"/>
    </xf>
    <xf numFmtId="0" fontId="0" fillId="0" borderId="0" xfId="0" applyAlignment="1">
      <alignment horizontal="center" vertical="center"/>
    </xf>
    <xf numFmtId="10" fontId="6" fillId="0" borderId="31" xfId="29" applyNumberFormat="1" applyBorder="1" applyAlignment="1">
      <alignment vertical="center"/>
    </xf>
    <xf numFmtId="179" fontId="0" fillId="0" borderId="0" xfId="32" applyNumberFormat="1" applyFont="1" applyFill="1" applyAlignment="1">
      <alignment vertical="center"/>
    </xf>
    <xf numFmtId="10" fontId="6" fillId="0" borderId="0" xfId="32" applyNumberFormat="1" applyFont="1" applyFill="1" applyAlignment="1">
      <alignment vertical="center"/>
    </xf>
    <xf numFmtId="10" fontId="6" fillId="0" borderId="31" xfId="32" applyNumberFormat="1" applyFont="1" applyFill="1" applyBorder="1" applyAlignment="1">
      <alignment vertical="center"/>
    </xf>
    <xf numFmtId="1" fontId="6" fillId="0" borderId="31" xfId="29" applyNumberFormat="1" applyBorder="1" applyAlignment="1">
      <alignment vertical="center"/>
    </xf>
    <xf numFmtId="0" fontId="6" fillId="0" borderId="33" xfId="29" applyBorder="1" applyAlignment="1">
      <alignment vertical="center"/>
    </xf>
    <xf numFmtId="10" fontId="6" fillId="0" borderId="34" xfId="29" applyNumberFormat="1" applyBorder="1" applyAlignment="1">
      <alignment vertical="center"/>
    </xf>
    <xf numFmtId="10" fontId="6" fillId="0" borderId="0" xfId="29" applyNumberFormat="1" applyAlignment="1">
      <alignment vertical="center"/>
    </xf>
    <xf numFmtId="0" fontId="6" fillId="0" borderId="63" xfId="29" applyBorder="1" applyAlignment="1">
      <alignment vertical="center"/>
    </xf>
    <xf numFmtId="10" fontId="6" fillId="0" borderId="64" xfId="29" applyNumberFormat="1" applyBorder="1" applyAlignment="1">
      <alignment vertical="center"/>
    </xf>
    <xf numFmtId="0" fontId="9" fillId="0" borderId="33" xfId="29" applyFont="1" applyBorder="1" applyAlignment="1">
      <alignment vertical="center"/>
    </xf>
    <xf numFmtId="10" fontId="9" fillId="0" borderId="34" xfId="29" applyNumberFormat="1" applyFont="1" applyBorder="1" applyAlignment="1">
      <alignment vertical="center"/>
    </xf>
    <xf numFmtId="10" fontId="9" fillId="0" borderId="0" xfId="29" applyNumberFormat="1" applyFont="1" applyAlignment="1">
      <alignment horizontal="center" vertical="center"/>
    </xf>
    <xf numFmtId="10" fontId="9" fillId="0" borderId="0" xfId="0" applyNumberFormat="1" applyFont="1" applyAlignment="1">
      <alignment vertical="center"/>
    </xf>
    <xf numFmtId="10" fontId="9" fillId="0" borderId="0" xfId="29" applyNumberFormat="1" applyFont="1" applyAlignment="1">
      <alignment vertical="center"/>
    </xf>
    <xf numFmtId="0" fontId="6" fillId="0" borderId="0" xfId="29" applyAlignment="1">
      <alignment horizontal="center" vertical="center"/>
    </xf>
    <xf numFmtId="10" fontId="6" fillId="0" borderId="0" xfId="29" applyNumberFormat="1" applyAlignment="1">
      <alignment horizontal="center" vertical="center"/>
    </xf>
    <xf numFmtId="9" fontId="0" fillId="0" borderId="0" xfId="0" applyNumberFormat="1" applyAlignment="1">
      <alignment vertical="center"/>
    </xf>
    <xf numFmtId="10" fontId="0" fillId="0" borderId="0" xfId="34" applyNumberFormat="1" applyFont="1" applyFill="1" applyAlignment="1">
      <alignment vertical="center"/>
    </xf>
    <xf numFmtId="0" fontId="9" fillId="0" borderId="24" xfId="29" applyFont="1" applyBorder="1" applyAlignment="1">
      <alignment vertical="center"/>
    </xf>
    <xf numFmtId="10" fontId="9" fillId="0" borderId="26" xfId="29" applyNumberFormat="1" applyFont="1" applyBorder="1" applyAlignment="1">
      <alignment vertical="center"/>
    </xf>
    <xf numFmtId="2" fontId="0" fillId="0" borderId="0" xfId="0" applyNumberFormat="1" applyAlignment="1">
      <alignment horizontal="center" vertical="center"/>
    </xf>
    <xf numFmtId="0" fontId="0" fillId="0" borderId="0" xfId="0" applyAlignment="1">
      <alignment horizontal="left" vertical="center"/>
    </xf>
    <xf numFmtId="0" fontId="0" fillId="87" borderId="0" xfId="0" applyFill="1" applyAlignment="1">
      <alignment vertical="center"/>
    </xf>
    <xf numFmtId="0" fontId="0" fillId="45" borderId="0" xfId="0" applyFill="1" applyAlignment="1">
      <alignment vertical="center"/>
    </xf>
    <xf numFmtId="0" fontId="0" fillId="88" borderId="0" xfId="0" applyFill="1" applyAlignment="1">
      <alignment horizontal="left" vertical="center"/>
    </xf>
    <xf numFmtId="0" fontId="0" fillId="87" borderId="0" xfId="0" applyFill="1" applyAlignment="1">
      <alignment horizontal="left" vertical="center"/>
    </xf>
    <xf numFmtId="0" fontId="16" fillId="89" borderId="65" xfId="0" applyFont="1" applyFill="1" applyBorder="1" applyAlignment="1">
      <alignment horizontal="center" vertical="center" wrapText="1"/>
    </xf>
    <xf numFmtId="2" fontId="16" fillId="89" borderId="65" xfId="0" applyNumberFormat="1" applyFont="1" applyFill="1" applyBorder="1" applyAlignment="1">
      <alignment horizontal="center" vertical="center" wrapText="1"/>
    </xf>
    <xf numFmtId="2" fontId="16" fillId="0" borderId="0" xfId="0" applyNumberFormat="1" applyFont="1" applyAlignment="1">
      <alignment horizontal="left" vertical="center" wrapText="1"/>
    </xf>
    <xf numFmtId="0" fontId="16" fillId="89" borderId="65" xfId="0" applyFont="1" applyFill="1" applyBorder="1" applyAlignment="1">
      <alignment horizontal="left" vertical="center" wrapText="1"/>
    </xf>
    <xf numFmtId="2" fontId="16" fillId="89" borderId="65" xfId="0" applyNumberFormat="1" applyFont="1" applyFill="1" applyBorder="1" applyAlignment="1">
      <alignment horizontal="left" vertical="center" wrapText="1"/>
    </xf>
    <xf numFmtId="0" fontId="12" fillId="0" borderId="0" xfId="0" applyFont="1" applyAlignment="1">
      <alignment horizontal="center" vertical="center"/>
    </xf>
    <xf numFmtId="180" fontId="12" fillId="0" borderId="0" xfId="0" applyNumberFormat="1" applyFont="1" applyAlignment="1">
      <alignment horizontal="center" vertical="center"/>
    </xf>
    <xf numFmtId="178" fontId="12" fillId="87" borderId="0" xfId="0" applyNumberFormat="1" applyFont="1" applyFill="1" applyAlignment="1">
      <alignment horizontal="center" vertical="center"/>
    </xf>
    <xf numFmtId="178" fontId="16" fillId="26" borderId="0" xfId="0" applyNumberFormat="1" applyFont="1" applyFill="1" applyAlignment="1">
      <alignment horizontal="center" vertical="center"/>
    </xf>
    <xf numFmtId="178" fontId="12" fillId="26" borderId="0" xfId="0" applyNumberFormat="1" applyFont="1" applyFill="1" applyAlignment="1">
      <alignment horizontal="center" vertical="center"/>
    </xf>
    <xf numFmtId="178" fontId="12" fillId="88" borderId="0" xfId="0" applyNumberFormat="1" applyFont="1" applyFill="1" applyAlignment="1">
      <alignment horizontal="center" vertical="center"/>
    </xf>
    <xf numFmtId="0" fontId="16" fillId="89" borderId="66" xfId="0" applyFont="1" applyFill="1" applyBorder="1" applyAlignment="1">
      <alignment horizontal="center" vertical="center" wrapText="1"/>
    </xf>
    <xf numFmtId="2" fontId="16" fillId="89" borderId="66" xfId="0" applyNumberFormat="1" applyFont="1" applyFill="1" applyBorder="1" applyAlignment="1">
      <alignment horizontal="center" vertical="center" wrapText="1"/>
    </xf>
    <xf numFmtId="2" fontId="12" fillId="0" borderId="0" xfId="0" applyNumberFormat="1" applyFont="1" applyAlignment="1">
      <alignment horizontal="center" vertical="center" wrapText="1"/>
    </xf>
    <xf numFmtId="0" fontId="16" fillId="89" borderId="66" xfId="0" applyFont="1" applyFill="1" applyBorder="1" applyAlignment="1">
      <alignment horizontal="left" vertical="center" wrapText="1"/>
    </xf>
    <xf numFmtId="2" fontId="16" fillId="89" borderId="66" xfId="0" applyNumberFormat="1" applyFont="1" applyFill="1" applyBorder="1" applyAlignment="1">
      <alignment horizontal="left" vertical="center" wrapText="1"/>
    </xf>
    <xf numFmtId="1" fontId="10" fillId="0" borderId="0" xfId="0" applyNumberFormat="1" applyFont="1" applyAlignment="1">
      <alignment horizontal="center" vertical="center"/>
    </xf>
    <xf numFmtId="181" fontId="12" fillId="87" borderId="0" xfId="0" applyNumberFormat="1" applyFont="1" applyFill="1" applyAlignment="1">
      <alignment horizontal="center" vertical="center"/>
    </xf>
    <xf numFmtId="181" fontId="12" fillId="26" borderId="0" xfId="0" applyNumberFormat="1" applyFont="1" applyFill="1" applyAlignment="1">
      <alignment horizontal="center" vertical="center"/>
    </xf>
    <xf numFmtId="181" fontId="12" fillId="88" borderId="0" xfId="0" applyNumberFormat="1" applyFont="1" applyFill="1" applyAlignment="1">
      <alignment horizontal="center" vertical="center"/>
    </xf>
    <xf numFmtId="0" fontId="10" fillId="45" borderId="0" xfId="0" applyFont="1" applyFill="1" applyAlignment="1">
      <alignment horizontal="center" vertical="center"/>
    </xf>
    <xf numFmtId="182" fontId="12" fillId="87" borderId="0" xfId="2909" applyNumberFormat="1" applyFont="1" applyFill="1" applyAlignment="1">
      <alignment horizontal="center" vertical="center"/>
    </xf>
    <xf numFmtId="182" fontId="12" fillId="26" borderId="0" xfId="2909" applyNumberFormat="1" applyFont="1" applyFill="1" applyAlignment="1">
      <alignment horizontal="center" vertical="center"/>
    </xf>
    <xf numFmtId="182" fontId="12" fillId="88" borderId="0" xfId="2909" applyNumberFormat="1" applyFont="1" applyFill="1" applyAlignment="1">
      <alignment horizontal="center" vertical="center"/>
    </xf>
    <xf numFmtId="2" fontId="16" fillId="89" borderId="67" xfId="0" applyNumberFormat="1" applyFont="1" applyFill="1" applyBorder="1" applyAlignment="1">
      <alignment horizontal="center" vertical="center" wrapText="1"/>
    </xf>
    <xf numFmtId="2" fontId="16" fillId="89" borderId="67" xfId="0" applyNumberFormat="1" applyFont="1" applyFill="1" applyBorder="1" applyAlignment="1">
      <alignment horizontal="left" vertical="center" wrapText="1"/>
    </xf>
    <xf numFmtId="1" fontId="12" fillId="0" borderId="0" xfId="0" applyNumberFormat="1" applyFont="1" applyAlignment="1">
      <alignment horizontal="center" vertical="center"/>
    </xf>
    <xf numFmtId="1" fontId="12" fillId="87" borderId="0" xfId="2909" applyNumberFormat="1" applyFont="1" applyFill="1" applyBorder="1" applyAlignment="1">
      <alignment horizontal="center" vertical="center"/>
    </xf>
    <xf numFmtId="1" fontId="12" fillId="26" borderId="0" xfId="2909" applyNumberFormat="1" applyFont="1" applyFill="1" applyBorder="1" applyAlignment="1">
      <alignment horizontal="center" vertical="center"/>
    </xf>
    <xf numFmtId="1" fontId="12" fillId="88" borderId="0" xfId="0" applyNumberFormat="1" applyFont="1" applyFill="1" applyAlignment="1">
      <alignment horizontal="center" vertical="center"/>
    </xf>
    <xf numFmtId="1" fontId="12" fillId="26" borderId="0" xfId="0" applyNumberFormat="1" applyFont="1" applyFill="1" applyAlignment="1">
      <alignment horizontal="center" vertical="center"/>
    </xf>
    <xf numFmtId="1" fontId="12" fillId="87" borderId="0" xfId="0" applyNumberFormat="1" applyFont="1" applyFill="1" applyAlignment="1">
      <alignment horizontal="center" vertical="center"/>
    </xf>
    <xf numFmtId="1" fontId="12" fillId="89" borderId="57" xfId="0" applyNumberFormat="1" applyFont="1" applyFill="1" applyBorder="1" applyAlignment="1">
      <alignment horizontal="center" vertical="center"/>
    </xf>
    <xf numFmtId="1" fontId="12" fillId="89" borderId="58" xfId="0" applyNumberFormat="1" applyFont="1" applyFill="1" applyBorder="1" applyAlignment="1">
      <alignment horizontal="center" vertical="center"/>
    </xf>
    <xf numFmtId="1" fontId="12" fillId="89" borderId="66" xfId="0" applyNumberFormat="1" applyFont="1" applyFill="1" applyBorder="1" applyAlignment="1">
      <alignment horizontal="center" vertical="center"/>
    </xf>
    <xf numFmtId="1" fontId="12" fillId="89" borderId="67" xfId="0" applyNumberFormat="1" applyFont="1" applyFill="1" applyBorder="1" applyAlignment="1">
      <alignment horizontal="center" vertical="center"/>
    </xf>
    <xf numFmtId="1" fontId="10" fillId="45" borderId="0" xfId="0" applyNumberFormat="1" applyFont="1" applyFill="1" applyAlignment="1">
      <alignment horizontal="center" vertical="center"/>
    </xf>
    <xf numFmtId="43" fontId="0" fillId="0" borderId="0" xfId="2909" applyFont="1" applyFill="1" applyAlignment="1">
      <alignment vertical="center"/>
    </xf>
    <xf numFmtId="182" fontId="16" fillId="85" borderId="69" xfId="2909" applyNumberFormat="1" applyFont="1" applyFill="1" applyBorder="1" applyAlignment="1">
      <alignment horizontal="center" vertical="center"/>
    </xf>
    <xf numFmtId="182" fontId="16" fillId="26" borderId="69" xfId="2909" applyNumberFormat="1" applyFont="1" applyFill="1" applyBorder="1" applyAlignment="1">
      <alignment horizontal="center" vertical="center"/>
    </xf>
    <xf numFmtId="43" fontId="16" fillId="85" borderId="70" xfId="2909" applyFont="1" applyFill="1" applyBorder="1" applyAlignment="1">
      <alignment horizontal="center" vertical="center"/>
    </xf>
    <xf numFmtId="43" fontId="16" fillId="85" borderId="12" xfId="2909" applyFont="1" applyFill="1" applyBorder="1" applyAlignment="1">
      <alignment horizontal="center" vertical="center"/>
    </xf>
    <xf numFmtId="43" fontId="16" fillId="85" borderId="71" xfId="2909" applyFont="1" applyFill="1" applyBorder="1" applyAlignment="1">
      <alignment horizontal="center" vertical="center"/>
    </xf>
    <xf numFmtId="43" fontId="16" fillId="0" borderId="0" xfId="2909" applyFont="1" applyFill="1" applyBorder="1" applyAlignment="1">
      <alignment horizontal="center" vertical="center"/>
    </xf>
    <xf numFmtId="43" fontId="16" fillId="85" borderId="0" xfId="2909" applyFont="1" applyFill="1" applyBorder="1" applyAlignment="1">
      <alignment horizontal="center" vertical="center"/>
    </xf>
    <xf numFmtId="43" fontId="13" fillId="45" borderId="0" xfId="2909" applyFont="1" applyFill="1" applyAlignment="1">
      <alignment vertical="center"/>
    </xf>
    <xf numFmtId="43" fontId="0" fillId="0" borderId="0" xfId="2909" applyFont="1" applyAlignment="1">
      <alignment vertical="center"/>
    </xf>
    <xf numFmtId="2" fontId="13" fillId="85" borderId="72" xfId="0" applyNumberFormat="1" applyFont="1" applyFill="1" applyBorder="1" applyAlignment="1">
      <alignment horizontal="left"/>
    </xf>
    <xf numFmtId="2" fontId="0" fillId="85" borderId="73" xfId="0" applyNumberFormat="1" applyFill="1" applyBorder="1" applyAlignment="1">
      <alignment horizontal="left"/>
    </xf>
    <xf numFmtId="0" fontId="0" fillId="85" borderId="73" xfId="0" applyFill="1" applyBorder="1" applyAlignment="1">
      <alignment vertical="center"/>
    </xf>
    <xf numFmtId="182" fontId="16" fillId="85" borderId="73" xfId="2909" applyNumberFormat="1" applyFont="1" applyFill="1" applyBorder="1" applyAlignment="1">
      <alignment horizontal="center" vertical="center"/>
    </xf>
    <xf numFmtId="182" fontId="16" fillId="26" borderId="73" xfId="2909" applyNumberFormat="1" applyFont="1" applyFill="1" applyBorder="1" applyAlignment="1">
      <alignment horizontal="center" vertical="center"/>
    </xf>
    <xf numFmtId="43" fontId="16" fillId="85" borderId="59" xfId="2909" applyFont="1" applyFill="1" applyBorder="1" applyAlignment="1">
      <alignment horizontal="center" vertical="center"/>
    </xf>
    <xf numFmtId="43" fontId="16" fillId="85" borderId="67" xfId="2909" applyFont="1" applyFill="1" applyBorder="1" applyAlignment="1">
      <alignment horizontal="center" vertical="center"/>
    </xf>
    <xf numFmtId="182" fontId="16" fillId="85" borderId="69" xfId="2909" quotePrefix="1" applyNumberFormat="1" applyFont="1" applyFill="1" applyBorder="1" applyAlignment="1">
      <alignment horizontal="center" vertical="center"/>
    </xf>
    <xf numFmtId="9" fontId="0" fillId="0" borderId="0" xfId="32" applyFont="1" applyAlignment="1">
      <alignment vertical="center"/>
    </xf>
    <xf numFmtId="1" fontId="0" fillId="0" borderId="0" xfId="0" applyNumberFormat="1" applyAlignment="1">
      <alignment horizontal="center" vertical="center"/>
    </xf>
    <xf numFmtId="1" fontId="0" fillId="0" borderId="0" xfId="2909" applyNumberFormat="1" applyFont="1" applyFill="1" applyBorder="1" applyAlignment="1">
      <alignment horizontal="center" vertical="center"/>
    </xf>
    <xf numFmtId="43" fontId="0" fillId="0" borderId="0" xfId="2909" applyFont="1" applyBorder="1" applyAlignment="1">
      <alignment horizontal="center" vertical="center"/>
    </xf>
    <xf numFmtId="43" fontId="13" fillId="45" borderId="0" xfId="2909" applyFont="1" applyFill="1" applyBorder="1" applyAlignment="1">
      <alignment vertical="center"/>
    </xf>
    <xf numFmtId="0" fontId="0" fillId="0" borderId="63" xfId="0" applyBorder="1" applyAlignment="1">
      <alignment horizontal="left" vertical="center"/>
    </xf>
    <xf numFmtId="0" fontId="0" fillId="0" borderId="27" xfId="0" applyBorder="1" applyAlignment="1">
      <alignment horizontal="left" vertical="center"/>
    </xf>
    <xf numFmtId="1" fontId="0" fillId="0" borderId="27" xfId="0" applyNumberFormat="1" applyBorder="1" applyAlignment="1">
      <alignment horizontal="center" vertical="center"/>
    </xf>
    <xf numFmtId="1" fontId="0" fillId="86" borderId="27" xfId="0" applyNumberFormat="1" applyFill="1" applyBorder="1" applyAlignment="1">
      <alignment horizontal="center" vertical="center"/>
    </xf>
    <xf numFmtId="1" fontId="0" fillId="88" borderId="27" xfId="0" applyNumberFormat="1" applyFill="1" applyBorder="1" applyAlignment="1">
      <alignment horizontal="center" vertical="center"/>
    </xf>
    <xf numFmtId="43" fontId="0" fillId="0" borderId="0" xfId="2909" applyFont="1" applyAlignment="1">
      <alignment horizontal="center" vertical="center"/>
    </xf>
    <xf numFmtId="0" fontId="0" fillId="0" borderId="33" xfId="0" applyBorder="1" applyAlignment="1">
      <alignment horizontal="left" vertical="center"/>
    </xf>
    <xf numFmtId="0" fontId="0" fillId="0" borderId="2" xfId="0" applyBorder="1" applyAlignment="1">
      <alignment horizontal="left" vertical="center"/>
    </xf>
    <xf numFmtId="1" fontId="0" fillId="0" borderId="2" xfId="0" applyNumberFormat="1" applyBorder="1" applyAlignment="1">
      <alignment horizontal="center" vertical="center"/>
    </xf>
    <xf numFmtId="1" fontId="0" fillId="86" borderId="2" xfId="0" applyNumberFormat="1" applyFill="1" applyBorder="1" applyAlignment="1">
      <alignment horizontal="center" vertical="center"/>
    </xf>
    <xf numFmtId="1" fontId="0" fillId="88" borderId="2" xfId="0" applyNumberFormat="1" applyFill="1" applyBorder="1" applyAlignment="1">
      <alignment horizontal="center" vertical="center"/>
    </xf>
    <xf numFmtId="0" fontId="9" fillId="0" borderId="0" xfId="0" applyFont="1" applyAlignment="1">
      <alignment horizontal="right" vertical="center"/>
    </xf>
    <xf numFmtId="182" fontId="9" fillId="0" borderId="0" xfId="2909" applyNumberFormat="1" applyFont="1" applyFill="1" applyBorder="1" applyAlignment="1">
      <alignment vertical="center"/>
    </xf>
    <xf numFmtId="1" fontId="0" fillId="86" borderId="0" xfId="2909" applyNumberFormat="1" applyFont="1" applyFill="1" applyBorder="1" applyAlignment="1">
      <alignment horizontal="center" vertical="center"/>
    </xf>
    <xf numFmtId="1" fontId="0" fillId="88" borderId="0" xfId="2909" applyNumberFormat="1" applyFont="1" applyFill="1" applyBorder="1" applyAlignment="1">
      <alignment horizontal="center" vertical="center"/>
    </xf>
    <xf numFmtId="43" fontId="0" fillId="0" borderId="0" xfId="0" applyNumberFormat="1" applyAlignment="1">
      <alignment vertical="center"/>
    </xf>
    <xf numFmtId="43" fontId="0" fillId="0" borderId="0" xfId="1" applyFont="1" applyAlignment="1">
      <alignment vertical="center"/>
    </xf>
    <xf numFmtId="0" fontId="62" fillId="90" borderId="74" xfId="0" applyFont="1" applyFill="1" applyBorder="1" applyAlignment="1">
      <alignment vertical="center"/>
    </xf>
    <xf numFmtId="0" fontId="62" fillId="0" borderId="0" xfId="0" applyFont="1" applyAlignment="1">
      <alignment vertical="center"/>
    </xf>
    <xf numFmtId="0" fontId="62" fillId="0" borderId="74" xfId="0" applyFont="1" applyBorder="1" applyAlignment="1">
      <alignment vertical="center"/>
    </xf>
    <xf numFmtId="2" fontId="13" fillId="86" borderId="68" xfId="0" applyNumberFormat="1" applyFont="1" applyFill="1" applyBorder="1" applyAlignment="1">
      <alignment horizontal="left"/>
    </xf>
    <xf numFmtId="2" fontId="0" fillId="86" borderId="69" xfId="0" applyNumberFormat="1" applyFill="1" applyBorder="1" applyAlignment="1">
      <alignment horizontal="left"/>
    </xf>
    <xf numFmtId="43" fontId="63" fillId="0" borderId="0" xfId="1" applyFont="1" applyAlignment="1">
      <alignment vertical="center"/>
    </xf>
    <xf numFmtId="43" fontId="62" fillId="90" borderId="74" xfId="1" applyFont="1" applyFill="1" applyBorder="1" applyAlignment="1">
      <alignment vertical="center"/>
    </xf>
    <xf numFmtId="183" fontId="63" fillId="0" borderId="0" xfId="1" applyNumberFormat="1" applyFont="1" applyAlignment="1">
      <alignment vertical="center"/>
    </xf>
    <xf numFmtId="43" fontId="62" fillId="90" borderId="0" xfId="1" applyFont="1" applyFill="1" applyBorder="1" applyAlignment="1">
      <alignment vertical="center"/>
    </xf>
    <xf numFmtId="0" fontId="0" fillId="0" borderId="0" xfId="0" applyAlignment="1">
      <alignment horizontal="center"/>
    </xf>
    <xf numFmtId="10" fontId="0" fillId="84" borderId="0" xfId="3" applyNumberFormat="1" applyFont="1" applyFill="1"/>
    <xf numFmtId="0" fontId="0" fillId="84" borderId="0" xfId="0" applyFill="1" applyAlignment="1">
      <alignment horizontal="center"/>
    </xf>
    <xf numFmtId="0" fontId="0" fillId="86" borderId="0" xfId="0" applyFill="1" applyAlignment="1">
      <alignment horizontal="center"/>
    </xf>
    <xf numFmtId="10" fontId="0" fillId="86" borderId="0" xfId="3" applyNumberFormat="1" applyFont="1" applyFill="1"/>
    <xf numFmtId="0" fontId="0" fillId="83" borderId="0" xfId="0" applyFill="1"/>
    <xf numFmtId="9" fontId="0" fillId="83" borderId="0" xfId="0" applyNumberFormat="1" applyFill="1"/>
    <xf numFmtId="0" fontId="0" fillId="46" borderId="0" xfId="0" applyFill="1"/>
    <xf numFmtId="10" fontId="0" fillId="46" borderId="0" xfId="0" applyNumberFormat="1" applyFill="1"/>
    <xf numFmtId="0" fontId="64" fillId="0" borderId="74" xfId="0" applyFont="1" applyBorder="1" applyAlignment="1">
      <alignment vertical="center"/>
    </xf>
    <xf numFmtId="183" fontId="65" fillId="0" borderId="0" xfId="1" applyNumberFormat="1" applyFont="1" applyAlignment="1">
      <alignment vertical="center"/>
    </xf>
    <xf numFmtId="181" fontId="12" fillId="45" borderId="0" xfId="0" applyNumberFormat="1" applyFont="1" applyFill="1" applyAlignment="1">
      <alignment horizontal="center" vertical="center"/>
    </xf>
    <xf numFmtId="182" fontId="12" fillId="45" borderId="0" xfId="2909" applyNumberFormat="1" applyFont="1" applyFill="1" applyAlignment="1">
      <alignment horizontal="center" vertical="center"/>
    </xf>
    <xf numFmtId="178" fontId="12" fillId="45" borderId="0" xfId="0" applyNumberFormat="1" applyFont="1" applyFill="1" applyAlignment="1">
      <alignment horizontal="center" vertical="center"/>
    </xf>
    <xf numFmtId="1" fontId="12" fillId="45" borderId="0" xfId="0" applyNumberFormat="1" applyFont="1" applyFill="1" applyAlignment="1">
      <alignment horizontal="center" vertical="center"/>
    </xf>
    <xf numFmtId="0" fontId="6" fillId="25" borderId="75" xfId="0" applyFont="1" applyFill="1" applyBorder="1" applyAlignment="1" applyProtection="1">
      <alignment vertical="center"/>
      <protection locked="0"/>
    </xf>
    <xf numFmtId="0" fontId="6" fillId="0" borderId="6" xfId="0" applyFont="1" applyBorder="1" applyAlignment="1" applyProtection="1">
      <alignment horizontal="center"/>
      <protection locked="0"/>
    </xf>
    <xf numFmtId="44" fontId="6" fillId="25" borderId="6" xfId="2" applyFont="1" applyFill="1" applyBorder="1" applyAlignment="1" applyProtection="1">
      <alignment horizontal="center" wrapText="1"/>
      <protection locked="0"/>
    </xf>
    <xf numFmtId="43" fontId="9" fillId="26" borderId="76" xfId="1" applyFont="1" applyFill="1" applyBorder="1" applyAlignment="1" applyProtection="1">
      <alignment horizontal="center"/>
    </xf>
    <xf numFmtId="2" fontId="6" fillId="25" borderId="77" xfId="0" applyNumberFormat="1" applyFont="1" applyFill="1" applyBorder="1" applyAlignment="1" applyProtection="1">
      <alignment vertical="center"/>
      <protection locked="0"/>
    </xf>
    <xf numFmtId="43" fontId="6" fillId="0" borderId="78" xfId="1" applyFont="1" applyBorder="1" applyAlignment="1" applyProtection="1">
      <alignment horizontal="center" vertical="center"/>
      <protection locked="0"/>
    </xf>
    <xf numFmtId="43" fontId="9" fillId="26" borderId="13" xfId="1" applyFont="1" applyFill="1" applyBorder="1" applyAlignment="1" applyProtection="1">
      <alignment horizontal="center"/>
    </xf>
    <xf numFmtId="2" fontId="6" fillId="25" borderId="79" xfId="0" applyNumberFormat="1" applyFont="1" applyFill="1" applyBorder="1" applyAlignment="1" applyProtection="1">
      <alignment vertical="center"/>
      <protection locked="0"/>
    </xf>
    <xf numFmtId="43" fontId="6" fillId="0" borderId="80" xfId="1" applyFont="1" applyBorder="1" applyAlignment="1" applyProtection="1">
      <alignment horizontal="center" vertical="center"/>
      <protection locked="0"/>
    </xf>
    <xf numFmtId="44" fontId="6" fillId="25" borderId="80" xfId="2" applyFont="1" applyFill="1" applyBorder="1" applyAlignment="1" applyProtection="1">
      <alignment horizontal="center" vertical="center" wrapText="1"/>
      <protection locked="0"/>
    </xf>
    <xf numFmtId="43" fontId="9" fillId="26" borderId="81" xfId="1" applyFont="1" applyFill="1" applyBorder="1" applyAlignment="1" applyProtection="1">
      <alignment horizontal="center"/>
    </xf>
    <xf numFmtId="43" fontId="6" fillId="25" borderId="80" xfId="1" applyFont="1" applyFill="1" applyBorder="1" applyAlignment="1" applyProtection="1">
      <alignment horizontal="center" vertical="center"/>
      <protection locked="0"/>
    </xf>
    <xf numFmtId="43" fontId="6" fillId="25" borderId="80" xfId="1" applyFont="1" applyFill="1" applyBorder="1" applyAlignment="1" applyProtection="1">
      <alignment horizontal="center" vertical="center" wrapText="1"/>
      <protection locked="0"/>
    </xf>
    <xf numFmtId="0" fontId="6" fillId="25" borderId="82" xfId="0" applyFont="1" applyFill="1" applyBorder="1" applyAlignment="1" applyProtection="1">
      <alignment vertical="center"/>
      <protection locked="0"/>
    </xf>
    <xf numFmtId="0" fontId="6" fillId="25" borderId="83" xfId="1" applyNumberFormat="1" applyFont="1" applyFill="1" applyBorder="1" applyAlignment="1" applyProtection="1">
      <alignment horizontal="center" vertical="center"/>
      <protection locked="0"/>
    </xf>
    <xf numFmtId="0" fontId="6" fillId="0" borderId="83" xfId="0" applyFont="1" applyBorder="1" applyAlignment="1" applyProtection="1">
      <alignment horizontal="center"/>
      <protection locked="0"/>
    </xf>
    <xf numFmtId="44" fontId="6" fillId="25" borderId="83" xfId="2" applyFont="1" applyFill="1" applyBorder="1" applyAlignment="1" applyProtection="1">
      <alignment horizontal="center" wrapText="1"/>
      <protection locked="0"/>
    </xf>
    <xf numFmtId="43" fontId="9" fillId="26" borderId="84" xfId="1" applyFont="1" applyFill="1" applyBorder="1" applyAlignment="1" applyProtection="1">
      <alignment horizontal="center"/>
    </xf>
    <xf numFmtId="184" fontId="6" fillId="25" borderId="78" xfId="1" applyNumberFormat="1" applyFont="1" applyFill="1" applyBorder="1" applyAlignment="1" applyProtection="1">
      <alignment horizontal="center" vertical="center"/>
      <protection locked="0"/>
    </xf>
    <xf numFmtId="184" fontId="6" fillId="25" borderId="80" xfId="1" applyNumberFormat="1" applyFont="1" applyFill="1" applyBorder="1" applyAlignment="1" applyProtection="1">
      <alignment horizontal="center" vertical="center"/>
      <protection locked="0"/>
    </xf>
    <xf numFmtId="44" fontId="0" fillId="0" borderId="0" xfId="2" applyFont="1" applyAlignment="1">
      <alignment vertical="center"/>
    </xf>
    <xf numFmtId="43" fontId="1" fillId="0" borderId="0" xfId="1" applyFont="1"/>
    <xf numFmtId="43" fontId="6" fillId="0" borderId="0" xfId="1" applyFont="1"/>
    <xf numFmtId="43" fontId="6" fillId="0" borderId="0" xfId="0" applyNumberFormat="1" applyFont="1"/>
    <xf numFmtId="184" fontId="6" fillId="25" borderId="6" xfId="1" applyNumberFormat="1" applyFont="1" applyFill="1" applyBorder="1" applyAlignment="1" applyProtection="1">
      <alignment horizontal="center" vertical="center"/>
      <protection locked="0"/>
    </xf>
    <xf numFmtId="0" fontId="9" fillId="29" borderId="18" xfId="0" applyFont="1" applyFill="1" applyBorder="1" applyAlignment="1">
      <alignment vertical="center"/>
    </xf>
    <xf numFmtId="177" fontId="13" fillId="23" borderId="0" xfId="0" applyNumberFormat="1" applyFont="1" applyFill="1" applyAlignment="1">
      <alignment vertical="center"/>
    </xf>
    <xf numFmtId="0" fontId="9" fillId="29" borderId="2" xfId="0" applyFont="1" applyFill="1" applyBorder="1" applyAlignment="1">
      <alignment vertical="center"/>
    </xf>
    <xf numFmtId="0" fontId="9" fillId="29" borderId="0" xfId="0" applyFont="1" applyFill="1" applyAlignment="1">
      <alignment vertical="center"/>
    </xf>
    <xf numFmtId="0" fontId="6" fillId="25" borderId="8" xfId="0" applyFont="1" applyFill="1" applyBorder="1" applyAlignment="1" applyProtection="1">
      <alignment horizontal="center" vertical="center"/>
      <protection locked="0"/>
    </xf>
    <xf numFmtId="0" fontId="9" fillId="24" borderId="24" xfId="0" applyFont="1" applyFill="1" applyBorder="1" applyAlignment="1">
      <alignment vertical="center"/>
    </xf>
    <xf numFmtId="0" fontId="9" fillId="24" borderId="25" xfId="0" applyFont="1" applyFill="1" applyBorder="1" applyAlignment="1">
      <alignment vertical="center"/>
    </xf>
    <xf numFmtId="177" fontId="0" fillId="0" borderId="0" xfId="0" applyNumberFormat="1"/>
    <xf numFmtId="0" fontId="0" fillId="0" borderId="18" xfId="0" applyBorder="1" applyAlignment="1">
      <alignment wrapText="1"/>
    </xf>
    <xf numFmtId="0" fontId="0" fillId="0" borderId="86" xfId="0" applyBorder="1" applyAlignment="1">
      <alignment horizontal="center" vertical="center"/>
    </xf>
    <xf numFmtId="0" fontId="0" fillId="0" borderId="73" xfId="0" applyBorder="1" applyAlignment="1">
      <alignment horizontal="center" vertical="center"/>
    </xf>
    <xf numFmtId="0" fontId="0" fillId="0" borderId="88" xfId="0" applyBorder="1" applyAlignment="1">
      <alignment horizontal="center" vertical="center"/>
    </xf>
    <xf numFmtId="0" fontId="0" fillId="0" borderId="85" xfId="0" applyBorder="1" applyAlignment="1">
      <alignment horizontal="center" vertical="center"/>
    </xf>
    <xf numFmtId="0" fontId="0" fillId="0" borderId="72" xfId="0" applyBorder="1" applyAlignment="1">
      <alignment horizontal="center" vertical="center"/>
    </xf>
    <xf numFmtId="0" fontId="0" fillId="0" borderId="87" xfId="0" applyBorder="1" applyAlignment="1">
      <alignment horizontal="center" vertical="center"/>
    </xf>
    <xf numFmtId="43" fontId="6" fillId="18" borderId="0" xfId="1" applyFont="1" applyFill="1"/>
    <xf numFmtId="10" fontId="6" fillId="28" borderId="8" xfId="3" applyNumberFormat="1" applyFont="1" applyFill="1" applyBorder="1" applyAlignment="1" applyProtection="1">
      <alignment horizontal="center"/>
      <protection locked="0"/>
    </xf>
    <xf numFmtId="10" fontId="6" fillId="28" borderId="28" xfId="3" applyNumberFormat="1" applyFont="1" applyFill="1" applyBorder="1" applyAlignment="1" applyProtection="1">
      <alignment horizontal="right"/>
    </xf>
    <xf numFmtId="10" fontId="6" fillId="28" borderId="8" xfId="3" applyNumberFormat="1" applyFont="1" applyFill="1" applyBorder="1" applyAlignment="1" applyProtection="1">
      <alignment horizontal="right"/>
    </xf>
    <xf numFmtId="10" fontId="6" fillId="25" borderId="21" xfId="3" applyNumberFormat="1" applyFont="1" applyFill="1" applyBorder="1" applyAlignment="1" applyProtection="1">
      <alignment horizontal="right"/>
    </xf>
    <xf numFmtId="10" fontId="6" fillId="25" borderId="21" xfId="3" applyNumberFormat="1" applyFont="1" applyFill="1" applyBorder="1" applyAlignment="1" applyProtection="1">
      <alignment horizontal="right"/>
      <protection locked="0"/>
    </xf>
    <xf numFmtId="44" fontId="0" fillId="0" borderId="86" xfId="2937" applyFont="1" applyBorder="1" applyAlignment="1">
      <alignment horizontal="center" vertical="center"/>
    </xf>
    <xf numFmtId="44" fontId="0" fillId="0" borderId="73" xfId="2937" applyFont="1" applyBorder="1" applyAlignment="1">
      <alignment horizontal="center" vertical="center"/>
    </xf>
    <xf numFmtId="44" fontId="0" fillId="0" borderId="88" xfId="2937" applyFont="1" applyBorder="1" applyAlignment="1">
      <alignment horizontal="center" vertical="center"/>
    </xf>
    <xf numFmtId="43" fontId="6" fillId="18" borderId="0" xfId="0" applyNumberFormat="1" applyFont="1" applyFill="1"/>
    <xf numFmtId="0" fontId="15" fillId="0" borderId="0" xfId="0" applyFont="1" applyAlignment="1">
      <alignment horizontal="center"/>
    </xf>
    <xf numFmtId="0" fontId="15" fillId="0" borderId="0" xfId="0" applyFont="1" applyAlignment="1">
      <alignment horizontal="center" vertical="center" wrapText="1"/>
    </xf>
    <xf numFmtId="43" fontId="9" fillId="24" borderId="18" xfId="1" applyFont="1" applyFill="1" applyBorder="1" applyAlignment="1" applyProtection="1">
      <alignment horizontal="left" vertical="center" wrapText="1"/>
    </xf>
    <xf numFmtId="0" fontId="14" fillId="20" borderId="24" xfId="0" applyFont="1" applyFill="1" applyBorder="1" applyAlignment="1">
      <alignment horizontal="center" vertical="center" wrapText="1"/>
    </xf>
    <xf numFmtId="0" fontId="14" fillId="20" borderId="25" xfId="0" applyFont="1" applyFill="1" applyBorder="1" applyAlignment="1">
      <alignment horizontal="center" vertical="center" wrapText="1"/>
    </xf>
    <xf numFmtId="43" fontId="11" fillId="0" borderId="2" xfId="1" applyFont="1" applyBorder="1" applyAlignment="1" applyProtection="1">
      <alignment horizontal="center" vertical="center"/>
      <protection locked="0"/>
    </xf>
    <xf numFmtId="0" fontId="9" fillId="29" borderId="24" xfId="0" applyFont="1" applyFill="1" applyBorder="1" applyAlignment="1">
      <alignment horizontal="left" vertical="center"/>
    </xf>
    <xf numFmtId="0" fontId="9" fillId="29" borderId="26" xfId="0" applyFont="1" applyFill="1" applyBorder="1" applyAlignment="1">
      <alignment horizontal="left" vertical="center"/>
    </xf>
    <xf numFmtId="0" fontId="8" fillId="21" borderId="0" xfId="0" applyFont="1" applyFill="1" applyAlignment="1">
      <alignment horizontal="left" vertical="center"/>
    </xf>
    <xf numFmtId="0" fontId="8" fillId="21" borderId="2" xfId="0" applyFont="1" applyFill="1" applyBorder="1" applyAlignment="1">
      <alignment horizontal="left" vertical="center"/>
    </xf>
    <xf numFmtId="43" fontId="9" fillId="24" borderId="24" xfId="1" applyFont="1" applyFill="1" applyBorder="1" applyAlignment="1" applyProtection="1">
      <alignment horizontal="left" vertical="center" wrapText="1"/>
    </xf>
    <xf numFmtId="43" fontId="9" fillId="24" borderId="25" xfId="1" applyFont="1" applyFill="1" applyBorder="1" applyAlignment="1" applyProtection="1">
      <alignment horizontal="left" vertical="center" wrapText="1"/>
    </xf>
    <xf numFmtId="0" fontId="9" fillId="31" borderId="0" xfId="0" applyFont="1" applyFill="1" applyAlignment="1">
      <alignment horizontal="left" vertical="center"/>
    </xf>
    <xf numFmtId="0" fontId="11" fillId="18" borderId="2" xfId="0" applyFont="1" applyFill="1" applyBorder="1" applyAlignment="1" applyProtection="1">
      <alignment horizontal="center" vertical="center"/>
      <protection locked="0"/>
    </xf>
    <xf numFmtId="43" fontId="9" fillId="24" borderId="3" xfId="1" applyFont="1" applyFill="1" applyBorder="1" applyAlignment="1" applyProtection="1">
      <alignment horizontal="left" vertical="center" wrapText="1"/>
    </xf>
    <xf numFmtId="43" fontId="9" fillId="24" borderId="4" xfId="1" applyFont="1" applyFill="1" applyBorder="1" applyAlignment="1" applyProtection="1">
      <alignment horizontal="left" vertical="center" wrapText="1"/>
    </xf>
    <xf numFmtId="43" fontId="9" fillId="24" borderId="5" xfId="1" applyFont="1" applyFill="1" applyBorder="1" applyAlignment="1" applyProtection="1">
      <alignment horizontal="left" vertical="center" wrapText="1"/>
    </xf>
    <xf numFmtId="44" fontId="9" fillId="29" borderId="33" xfId="2" applyFont="1" applyFill="1" applyBorder="1" applyAlignment="1">
      <alignment horizontal="left" vertical="center"/>
    </xf>
    <xf numFmtId="44" fontId="9" fillId="29" borderId="34" xfId="2" applyFont="1" applyFill="1" applyBorder="1" applyAlignment="1">
      <alignment horizontal="left" vertical="center"/>
    </xf>
    <xf numFmtId="43" fontId="9" fillId="24" borderId="26" xfId="1" applyFont="1" applyFill="1" applyBorder="1" applyAlignment="1" applyProtection="1">
      <alignment horizontal="left" vertical="center" wrapText="1"/>
    </xf>
    <xf numFmtId="0" fontId="5" fillId="19" borderId="0" xfId="0" applyFont="1" applyFill="1" applyAlignment="1">
      <alignment horizontal="center" vertical="center"/>
    </xf>
    <xf numFmtId="0" fontId="7" fillId="20" borderId="0" xfId="0" applyFont="1" applyFill="1" applyAlignment="1">
      <alignment horizontal="left" vertical="center" wrapText="1"/>
    </xf>
    <xf numFmtId="0" fontId="15" fillId="18" borderId="0" xfId="0" applyFont="1" applyFill="1" applyAlignment="1">
      <alignment horizontal="center"/>
    </xf>
    <xf numFmtId="0" fontId="9" fillId="29" borderId="32" xfId="0" applyFont="1" applyFill="1" applyBorder="1" applyAlignment="1">
      <alignment horizontal="left" vertical="center"/>
    </xf>
    <xf numFmtId="0" fontId="9" fillId="29" borderId="18" xfId="0" applyFont="1" applyFill="1" applyBorder="1" applyAlignment="1">
      <alignment horizontal="left" vertical="center"/>
    </xf>
    <xf numFmtId="0" fontId="9" fillId="0" borderId="24" xfId="29" applyFont="1" applyBorder="1" applyAlignment="1">
      <alignment horizontal="center" vertical="center"/>
    </xf>
    <xf numFmtId="0" fontId="9" fillId="0" borderId="26" xfId="29" applyFont="1" applyBorder="1" applyAlignment="1">
      <alignment horizontal="center" vertical="center"/>
    </xf>
    <xf numFmtId="0" fontId="9" fillId="0" borderId="63" xfId="29" applyFont="1" applyBorder="1" applyAlignment="1">
      <alignment horizontal="center" vertical="center"/>
    </xf>
    <xf numFmtId="0" fontId="9" fillId="0" borderId="64" xfId="29" applyFont="1" applyBorder="1" applyAlignment="1">
      <alignment horizontal="center" vertical="center"/>
    </xf>
  </cellXfs>
  <cellStyles count="2938">
    <cellStyle name="0,0_x000d__x000a_NA_x000d__x000a_" xfId="2934" xr:uid="{00000000-0005-0000-0000-000000000000}"/>
    <cellStyle name="20% - Accent1" xfId="89" xr:uid="{00000000-0005-0000-0000-000001000000}"/>
    <cellStyle name="20% - Accent2" xfId="90" xr:uid="{00000000-0005-0000-0000-000002000000}"/>
    <cellStyle name="20% - Accent3" xfId="91" xr:uid="{00000000-0005-0000-0000-000003000000}"/>
    <cellStyle name="20% - Accent3 2" xfId="2893" xr:uid="{00000000-0005-0000-0000-000004000000}"/>
    <cellStyle name="20% - Accent4" xfId="92" xr:uid="{00000000-0005-0000-0000-000005000000}"/>
    <cellStyle name="20% - Accent5" xfId="93" xr:uid="{00000000-0005-0000-0000-000006000000}"/>
    <cellStyle name="20% - Accent6" xfId="94" xr:uid="{00000000-0005-0000-0000-000007000000}"/>
    <cellStyle name="20% - Ênfase1 2" xfId="95" xr:uid="{00000000-0005-0000-0000-000008000000}"/>
    <cellStyle name="20% - Ênfase1 2 10" xfId="96" xr:uid="{00000000-0005-0000-0000-000009000000}"/>
    <cellStyle name="20% - Ênfase1 2 10 2" xfId="2218" xr:uid="{00000000-0005-0000-0000-00000A000000}"/>
    <cellStyle name="20% - Ênfase1 2 11" xfId="97" xr:uid="{00000000-0005-0000-0000-00000B000000}"/>
    <cellStyle name="20% - Ênfase1 2 12" xfId="2219" xr:uid="{00000000-0005-0000-0000-00000C000000}"/>
    <cellStyle name="20% - Ênfase1 2 2" xfId="98" xr:uid="{00000000-0005-0000-0000-00000D000000}"/>
    <cellStyle name="20% - Ênfase1 2 2 2" xfId="99" xr:uid="{00000000-0005-0000-0000-00000E000000}"/>
    <cellStyle name="20% - Ênfase1 2 2 2 2" xfId="100" xr:uid="{00000000-0005-0000-0000-00000F000000}"/>
    <cellStyle name="20% - Ênfase1 2 2 2 2 2" xfId="101" xr:uid="{00000000-0005-0000-0000-000010000000}"/>
    <cellStyle name="20% - Ênfase1 2 2 2 2 2 2" xfId="102" xr:uid="{00000000-0005-0000-0000-000011000000}"/>
    <cellStyle name="20% - Ênfase1 2 2 2 2 3" xfId="103" xr:uid="{00000000-0005-0000-0000-000012000000}"/>
    <cellStyle name="20% - Ênfase1 2 2 2 2 4" xfId="2220" xr:uid="{00000000-0005-0000-0000-000013000000}"/>
    <cellStyle name="20% - Ênfase1 2 2 2 3" xfId="104" xr:uid="{00000000-0005-0000-0000-000014000000}"/>
    <cellStyle name="20% - Ênfase1 2 2 2 3 2" xfId="105" xr:uid="{00000000-0005-0000-0000-000015000000}"/>
    <cellStyle name="20% - Ênfase1 2 2 2 3 2 2" xfId="2221" xr:uid="{00000000-0005-0000-0000-000016000000}"/>
    <cellStyle name="20% - Ênfase1 2 2 2 3 3" xfId="106" xr:uid="{00000000-0005-0000-0000-000017000000}"/>
    <cellStyle name="20% - Ênfase1 2 2 2 4" xfId="107" xr:uid="{00000000-0005-0000-0000-000018000000}"/>
    <cellStyle name="20% - Ênfase1 2 2 2 4 2" xfId="108" xr:uid="{00000000-0005-0000-0000-000019000000}"/>
    <cellStyle name="20% - Ênfase1 2 2 2 5" xfId="109" xr:uid="{00000000-0005-0000-0000-00001A000000}"/>
    <cellStyle name="20% - Ênfase1 2 2 2 6" xfId="2222" xr:uid="{00000000-0005-0000-0000-00001B000000}"/>
    <cellStyle name="20% - Ênfase1 2 2 2 7" xfId="2223" xr:uid="{00000000-0005-0000-0000-00001C000000}"/>
    <cellStyle name="20% - Ênfase1 2 2 3" xfId="110" xr:uid="{00000000-0005-0000-0000-00001D000000}"/>
    <cellStyle name="20% - Ênfase1 2 2 3 2" xfId="111" xr:uid="{00000000-0005-0000-0000-00001E000000}"/>
    <cellStyle name="20% - Ênfase1 2 2 3 2 2" xfId="112" xr:uid="{00000000-0005-0000-0000-00001F000000}"/>
    <cellStyle name="20% - Ênfase1 2 2 3 3" xfId="113" xr:uid="{00000000-0005-0000-0000-000020000000}"/>
    <cellStyle name="20% - Ênfase1 2 2 3 4" xfId="2224" xr:uid="{00000000-0005-0000-0000-000021000000}"/>
    <cellStyle name="20% - Ênfase1 2 2 4" xfId="114" xr:uid="{00000000-0005-0000-0000-000022000000}"/>
    <cellStyle name="20% - Ênfase1 2 2 4 2" xfId="115" xr:uid="{00000000-0005-0000-0000-000023000000}"/>
    <cellStyle name="20% - Ênfase1 2 2 4 2 2" xfId="2225" xr:uid="{00000000-0005-0000-0000-000024000000}"/>
    <cellStyle name="20% - Ênfase1 2 2 4 3" xfId="116" xr:uid="{00000000-0005-0000-0000-000025000000}"/>
    <cellStyle name="20% - Ênfase1 2 2 5" xfId="117" xr:uid="{00000000-0005-0000-0000-000026000000}"/>
    <cellStyle name="20% - Ênfase1 2 2 5 2" xfId="118" xr:uid="{00000000-0005-0000-0000-000027000000}"/>
    <cellStyle name="20% - Ênfase1 2 2 6" xfId="119" xr:uid="{00000000-0005-0000-0000-000028000000}"/>
    <cellStyle name="20% - Ênfase1 2 2 6 2" xfId="2226" xr:uid="{00000000-0005-0000-0000-000029000000}"/>
    <cellStyle name="20% - Ênfase1 2 2 7" xfId="120" xr:uid="{00000000-0005-0000-0000-00002A000000}"/>
    <cellStyle name="20% - Ênfase1 2 2 8" xfId="2227" xr:uid="{00000000-0005-0000-0000-00002B000000}"/>
    <cellStyle name="20% - Ênfase1 2 3" xfId="121" xr:uid="{00000000-0005-0000-0000-00002C000000}"/>
    <cellStyle name="20% - Ênfase1 2 3 2" xfId="122" xr:uid="{00000000-0005-0000-0000-00002D000000}"/>
    <cellStyle name="20% - Ênfase1 2 3 2 2" xfId="123" xr:uid="{00000000-0005-0000-0000-00002E000000}"/>
    <cellStyle name="20% - Ênfase1 2 3 2 2 2" xfId="124" xr:uid="{00000000-0005-0000-0000-00002F000000}"/>
    <cellStyle name="20% - Ênfase1 2 3 2 2 2 2" xfId="125" xr:uid="{00000000-0005-0000-0000-000030000000}"/>
    <cellStyle name="20% - Ênfase1 2 3 2 2 3" xfId="126" xr:uid="{00000000-0005-0000-0000-000031000000}"/>
    <cellStyle name="20% - Ênfase1 2 3 2 2 4" xfId="2228" xr:uid="{00000000-0005-0000-0000-000032000000}"/>
    <cellStyle name="20% - Ênfase1 2 3 2 3" xfId="127" xr:uid="{00000000-0005-0000-0000-000033000000}"/>
    <cellStyle name="20% - Ênfase1 2 3 2 3 2" xfId="128" xr:uid="{00000000-0005-0000-0000-000034000000}"/>
    <cellStyle name="20% - Ênfase1 2 3 2 3 2 2" xfId="2229" xr:uid="{00000000-0005-0000-0000-000035000000}"/>
    <cellStyle name="20% - Ênfase1 2 3 2 3 3" xfId="129" xr:uid="{00000000-0005-0000-0000-000036000000}"/>
    <cellStyle name="20% - Ênfase1 2 3 2 4" xfId="130" xr:uid="{00000000-0005-0000-0000-000037000000}"/>
    <cellStyle name="20% - Ênfase1 2 3 2 4 2" xfId="131" xr:uid="{00000000-0005-0000-0000-000038000000}"/>
    <cellStyle name="20% - Ênfase1 2 3 2 5" xfId="132" xr:uid="{00000000-0005-0000-0000-000039000000}"/>
    <cellStyle name="20% - Ênfase1 2 3 2 6" xfId="2230" xr:uid="{00000000-0005-0000-0000-00003A000000}"/>
    <cellStyle name="20% - Ênfase1 2 3 2 7" xfId="2231" xr:uid="{00000000-0005-0000-0000-00003B000000}"/>
    <cellStyle name="20% - Ênfase1 2 3 3" xfId="133" xr:uid="{00000000-0005-0000-0000-00003C000000}"/>
    <cellStyle name="20% - Ênfase1 2 3 3 2" xfId="134" xr:uid="{00000000-0005-0000-0000-00003D000000}"/>
    <cellStyle name="20% - Ênfase1 2 3 3 2 2" xfId="135" xr:uid="{00000000-0005-0000-0000-00003E000000}"/>
    <cellStyle name="20% - Ênfase1 2 3 3 3" xfId="136" xr:uid="{00000000-0005-0000-0000-00003F000000}"/>
    <cellStyle name="20% - Ênfase1 2 3 3 4" xfId="2232" xr:uid="{00000000-0005-0000-0000-000040000000}"/>
    <cellStyle name="20% - Ênfase1 2 3 4" xfId="137" xr:uid="{00000000-0005-0000-0000-000041000000}"/>
    <cellStyle name="20% - Ênfase1 2 3 4 2" xfId="138" xr:uid="{00000000-0005-0000-0000-000042000000}"/>
    <cellStyle name="20% - Ênfase1 2 3 4 2 2" xfId="2233" xr:uid="{00000000-0005-0000-0000-000043000000}"/>
    <cellStyle name="20% - Ênfase1 2 3 4 3" xfId="139" xr:uid="{00000000-0005-0000-0000-000044000000}"/>
    <cellStyle name="20% - Ênfase1 2 3 5" xfId="140" xr:uid="{00000000-0005-0000-0000-000045000000}"/>
    <cellStyle name="20% - Ênfase1 2 3 5 2" xfId="141" xr:uid="{00000000-0005-0000-0000-000046000000}"/>
    <cellStyle name="20% - Ênfase1 2 3 6" xfId="142" xr:uid="{00000000-0005-0000-0000-000047000000}"/>
    <cellStyle name="20% - Ênfase1 2 3 6 2" xfId="2234" xr:uid="{00000000-0005-0000-0000-000048000000}"/>
    <cellStyle name="20% - Ênfase1 2 3 7" xfId="143" xr:uid="{00000000-0005-0000-0000-000049000000}"/>
    <cellStyle name="20% - Ênfase1 2 3 8" xfId="2235" xr:uid="{00000000-0005-0000-0000-00004A000000}"/>
    <cellStyle name="20% - Ênfase1 2 4" xfId="144" xr:uid="{00000000-0005-0000-0000-00004B000000}"/>
    <cellStyle name="20% - Ênfase1 2 4 2" xfId="145" xr:uid="{00000000-0005-0000-0000-00004C000000}"/>
    <cellStyle name="20% - Ênfase1 2 4 2 2" xfId="146" xr:uid="{00000000-0005-0000-0000-00004D000000}"/>
    <cellStyle name="20% - Ênfase1 2 4 2 2 2" xfId="147" xr:uid="{00000000-0005-0000-0000-00004E000000}"/>
    <cellStyle name="20% - Ênfase1 2 4 2 3" xfId="148" xr:uid="{00000000-0005-0000-0000-00004F000000}"/>
    <cellStyle name="20% - Ênfase1 2 4 2 4" xfId="2236" xr:uid="{00000000-0005-0000-0000-000050000000}"/>
    <cellStyle name="20% - Ênfase1 2 4 3" xfId="149" xr:uid="{00000000-0005-0000-0000-000051000000}"/>
    <cellStyle name="20% - Ênfase1 2 4 3 2" xfId="150" xr:uid="{00000000-0005-0000-0000-000052000000}"/>
    <cellStyle name="20% - Ênfase1 2 4 3 2 2" xfId="2237" xr:uid="{00000000-0005-0000-0000-000053000000}"/>
    <cellStyle name="20% - Ênfase1 2 4 3 3" xfId="151" xr:uid="{00000000-0005-0000-0000-000054000000}"/>
    <cellStyle name="20% - Ênfase1 2 4 4" xfId="152" xr:uid="{00000000-0005-0000-0000-000055000000}"/>
    <cellStyle name="20% - Ênfase1 2 4 4 2" xfId="153" xr:uid="{00000000-0005-0000-0000-000056000000}"/>
    <cellStyle name="20% - Ênfase1 2 4 4 3" xfId="154" xr:uid="{00000000-0005-0000-0000-000057000000}"/>
    <cellStyle name="20% - Ênfase1 2 4 5" xfId="155" xr:uid="{00000000-0005-0000-0000-000058000000}"/>
    <cellStyle name="20% - Ênfase1 2 4 6" xfId="2238" xr:uid="{00000000-0005-0000-0000-000059000000}"/>
    <cellStyle name="20% - Ênfase1 2 4 7" xfId="2239" xr:uid="{00000000-0005-0000-0000-00005A000000}"/>
    <cellStyle name="20% - Ênfase1 2 5" xfId="156" xr:uid="{00000000-0005-0000-0000-00005B000000}"/>
    <cellStyle name="20% - Ênfase1 2 5 2" xfId="157" xr:uid="{00000000-0005-0000-0000-00005C000000}"/>
    <cellStyle name="20% - Ênfase1 2 5 2 2" xfId="158" xr:uid="{00000000-0005-0000-0000-00005D000000}"/>
    <cellStyle name="20% - Ênfase1 2 5 2 2 2" xfId="159" xr:uid="{00000000-0005-0000-0000-00005E000000}"/>
    <cellStyle name="20% - Ênfase1 2 5 2 3" xfId="160" xr:uid="{00000000-0005-0000-0000-00005F000000}"/>
    <cellStyle name="20% - Ênfase1 2 5 3" xfId="161" xr:uid="{00000000-0005-0000-0000-000060000000}"/>
    <cellStyle name="20% - Ênfase1 2 5 3 2" xfId="162" xr:uid="{00000000-0005-0000-0000-000061000000}"/>
    <cellStyle name="20% - Ênfase1 2 5 4" xfId="163" xr:uid="{00000000-0005-0000-0000-000062000000}"/>
    <cellStyle name="20% - Ênfase1 2 5 5" xfId="2240" xr:uid="{00000000-0005-0000-0000-000063000000}"/>
    <cellStyle name="20% - Ênfase1 2 6" xfId="164" xr:uid="{00000000-0005-0000-0000-000064000000}"/>
    <cellStyle name="20% - Ênfase1 2 6 2" xfId="165" xr:uid="{00000000-0005-0000-0000-000065000000}"/>
    <cellStyle name="20% - Ênfase1 2 6 2 2" xfId="166" xr:uid="{00000000-0005-0000-0000-000066000000}"/>
    <cellStyle name="20% - Ênfase1 2 6 3" xfId="167" xr:uid="{00000000-0005-0000-0000-000067000000}"/>
    <cellStyle name="20% - Ênfase1 2 7" xfId="168" xr:uid="{00000000-0005-0000-0000-000068000000}"/>
    <cellStyle name="20% - Ênfase1 2 7 2" xfId="169" xr:uid="{00000000-0005-0000-0000-000069000000}"/>
    <cellStyle name="20% - Ênfase1 2 7 2 2" xfId="2241" xr:uid="{00000000-0005-0000-0000-00006A000000}"/>
    <cellStyle name="20% - Ênfase1 2 7 3" xfId="170" xr:uid="{00000000-0005-0000-0000-00006B000000}"/>
    <cellStyle name="20% - Ênfase1 2 8" xfId="171" xr:uid="{00000000-0005-0000-0000-00006C000000}"/>
    <cellStyle name="20% - Ênfase1 2 8 2" xfId="172" xr:uid="{00000000-0005-0000-0000-00006D000000}"/>
    <cellStyle name="20% - Ênfase1 2 8 3" xfId="173" xr:uid="{00000000-0005-0000-0000-00006E000000}"/>
    <cellStyle name="20% - Ênfase1 2 9" xfId="174" xr:uid="{00000000-0005-0000-0000-00006F000000}"/>
    <cellStyle name="20% - Ênfase1 2 9 2" xfId="2242" xr:uid="{00000000-0005-0000-0000-000070000000}"/>
    <cellStyle name="20% - Ênfase1 3" xfId="175" xr:uid="{00000000-0005-0000-0000-000071000000}"/>
    <cellStyle name="20% - Ênfase1 3 2" xfId="176" xr:uid="{00000000-0005-0000-0000-000072000000}"/>
    <cellStyle name="20% - Ênfase1 3 2 2" xfId="177" xr:uid="{00000000-0005-0000-0000-000073000000}"/>
    <cellStyle name="20% - Ênfase1 3 2 2 2" xfId="178" xr:uid="{00000000-0005-0000-0000-000074000000}"/>
    <cellStyle name="20% - Ênfase1 3 2 2 2 2" xfId="179" xr:uid="{00000000-0005-0000-0000-000075000000}"/>
    <cellStyle name="20% - Ênfase1 3 2 2 3" xfId="180" xr:uid="{00000000-0005-0000-0000-000076000000}"/>
    <cellStyle name="20% - Ênfase1 3 2 2 4" xfId="2243" xr:uid="{00000000-0005-0000-0000-000077000000}"/>
    <cellStyle name="20% - Ênfase1 3 2 3" xfId="181" xr:uid="{00000000-0005-0000-0000-000078000000}"/>
    <cellStyle name="20% - Ênfase1 3 2 3 2" xfId="182" xr:uid="{00000000-0005-0000-0000-000079000000}"/>
    <cellStyle name="20% - Ênfase1 3 2 3 2 2" xfId="2244" xr:uid="{00000000-0005-0000-0000-00007A000000}"/>
    <cellStyle name="20% - Ênfase1 3 2 3 3" xfId="183" xr:uid="{00000000-0005-0000-0000-00007B000000}"/>
    <cellStyle name="20% - Ênfase1 3 2 4" xfId="184" xr:uid="{00000000-0005-0000-0000-00007C000000}"/>
    <cellStyle name="20% - Ênfase1 3 2 4 2" xfId="185" xr:uid="{00000000-0005-0000-0000-00007D000000}"/>
    <cellStyle name="20% - Ênfase1 3 2 5" xfId="186" xr:uid="{00000000-0005-0000-0000-00007E000000}"/>
    <cellStyle name="20% - Ênfase1 3 2 6" xfId="2245" xr:uid="{00000000-0005-0000-0000-00007F000000}"/>
    <cellStyle name="20% - Ênfase1 3 2 7" xfId="2246" xr:uid="{00000000-0005-0000-0000-000080000000}"/>
    <cellStyle name="20% - Ênfase1 3 3" xfId="187" xr:uid="{00000000-0005-0000-0000-000081000000}"/>
    <cellStyle name="20% - Ênfase1 3 3 2" xfId="188" xr:uid="{00000000-0005-0000-0000-000082000000}"/>
    <cellStyle name="20% - Ênfase1 3 3 2 2" xfId="189" xr:uid="{00000000-0005-0000-0000-000083000000}"/>
    <cellStyle name="20% - Ênfase1 3 3 3" xfId="190" xr:uid="{00000000-0005-0000-0000-000084000000}"/>
    <cellStyle name="20% - Ênfase1 3 3 4" xfId="2247" xr:uid="{00000000-0005-0000-0000-000085000000}"/>
    <cellStyle name="20% - Ênfase1 3 4" xfId="191" xr:uid="{00000000-0005-0000-0000-000086000000}"/>
    <cellStyle name="20% - Ênfase1 3 4 2" xfId="192" xr:uid="{00000000-0005-0000-0000-000087000000}"/>
    <cellStyle name="20% - Ênfase1 3 4 2 2" xfId="2248" xr:uid="{00000000-0005-0000-0000-000088000000}"/>
    <cellStyle name="20% - Ênfase1 3 4 3" xfId="193" xr:uid="{00000000-0005-0000-0000-000089000000}"/>
    <cellStyle name="20% - Ênfase1 3 5" xfId="194" xr:uid="{00000000-0005-0000-0000-00008A000000}"/>
    <cellStyle name="20% - Ênfase1 3 5 2" xfId="195" xr:uid="{00000000-0005-0000-0000-00008B000000}"/>
    <cellStyle name="20% - Ênfase1 3 6" xfId="196" xr:uid="{00000000-0005-0000-0000-00008C000000}"/>
    <cellStyle name="20% - Ênfase1 3 7" xfId="2249" xr:uid="{00000000-0005-0000-0000-00008D000000}"/>
    <cellStyle name="20% - Ênfase1 3 8" xfId="2250" xr:uid="{00000000-0005-0000-0000-00008E000000}"/>
    <cellStyle name="20% - Ênfase1 4" xfId="197" xr:uid="{00000000-0005-0000-0000-00008F000000}"/>
    <cellStyle name="20% - Ênfase1 4 2" xfId="198" xr:uid="{00000000-0005-0000-0000-000090000000}"/>
    <cellStyle name="20% - Ênfase1 4 2 2" xfId="199" xr:uid="{00000000-0005-0000-0000-000091000000}"/>
    <cellStyle name="20% - Ênfase1 4 2 2 2" xfId="200" xr:uid="{00000000-0005-0000-0000-000092000000}"/>
    <cellStyle name="20% - Ênfase1 4 2 3" xfId="201" xr:uid="{00000000-0005-0000-0000-000093000000}"/>
    <cellStyle name="20% - Ênfase1 4 2 4" xfId="2251" xr:uid="{00000000-0005-0000-0000-000094000000}"/>
    <cellStyle name="20% - Ênfase1 4 3" xfId="202" xr:uid="{00000000-0005-0000-0000-000095000000}"/>
    <cellStyle name="20% - Ênfase1 4 3 2" xfId="203" xr:uid="{00000000-0005-0000-0000-000096000000}"/>
    <cellStyle name="20% - Ênfase1 4 3 2 2" xfId="2252" xr:uid="{00000000-0005-0000-0000-000097000000}"/>
    <cellStyle name="20% - Ênfase1 4 3 3" xfId="204" xr:uid="{00000000-0005-0000-0000-000098000000}"/>
    <cellStyle name="20% - Ênfase1 4 4" xfId="205" xr:uid="{00000000-0005-0000-0000-000099000000}"/>
    <cellStyle name="20% - Ênfase1 4 4 2" xfId="206" xr:uid="{00000000-0005-0000-0000-00009A000000}"/>
    <cellStyle name="20% - Ênfase1 4 5" xfId="207" xr:uid="{00000000-0005-0000-0000-00009B000000}"/>
    <cellStyle name="20% - Ênfase1 4 6" xfId="2253" xr:uid="{00000000-0005-0000-0000-00009C000000}"/>
    <cellStyle name="20% - Ênfase1 4 7" xfId="2254" xr:uid="{00000000-0005-0000-0000-00009D000000}"/>
    <cellStyle name="20% - Ênfase1 5" xfId="2255" xr:uid="{00000000-0005-0000-0000-00009E000000}"/>
    <cellStyle name="20% - Ênfase2 2" xfId="208" xr:uid="{00000000-0005-0000-0000-00009F000000}"/>
    <cellStyle name="20% - Ênfase2 2 10" xfId="209" xr:uid="{00000000-0005-0000-0000-0000A0000000}"/>
    <cellStyle name="20% - Ênfase2 2 10 2" xfId="2256" xr:uid="{00000000-0005-0000-0000-0000A1000000}"/>
    <cellStyle name="20% - Ênfase2 2 11" xfId="210" xr:uid="{00000000-0005-0000-0000-0000A2000000}"/>
    <cellStyle name="20% - Ênfase2 2 12" xfId="2257" xr:uid="{00000000-0005-0000-0000-0000A3000000}"/>
    <cellStyle name="20% - Ênfase2 2 2" xfId="211" xr:uid="{00000000-0005-0000-0000-0000A4000000}"/>
    <cellStyle name="20% - Ênfase2 2 2 2" xfId="212" xr:uid="{00000000-0005-0000-0000-0000A5000000}"/>
    <cellStyle name="20% - Ênfase2 2 2 2 2" xfId="213" xr:uid="{00000000-0005-0000-0000-0000A6000000}"/>
    <cellStyle name="20% - Ênfase2 2 2 2 2 2" xfId="214" xr:uid="{00000000-0005-0000-0000-0000A7000000}"/>
    <cellStyle name="20% - Ênfase2 2 2 2 2 2 2" xfId="215" xr:uid="{00000000-0005-0000-0000-0000A8000000}"/>
    <cellStyle name="20% - Ênfase2 2 2 2 2 3" xfId="216" xr:uid="{00000000-0005-0000-0000-0000A9000000}"/>
    <cellStyle name="20% - Ênfase2 2 2 2 2 4" xfId="2258" xr:uid="{00000000-0005-0000-0000-0000AA000000}"/>
    <cellStyle name="20% - Ênfase2 2 2 2 3" xfId="217" xr:uid="{00000000-0005-0000-0000-0000AB000000}"/>
    <cellStyle name="20% - Ênfase2 2 2 2 3 2" xfId="218" xr:uid="{00000000-0005-0000-0000-0000AC000000}"/>
    <cellStyle name="20% - Ênfase2 2 2 2 3 2 2" xfId="2259" xr:uid="{00000000-0005-0000-0000-0000AD000000}"/>
    <cellStyle name="20% - Ênfase2 2 2 2 3 3" xfId="219" xr:uid="{00000000-0005-0000-0000-0000AE000000}"/>
    <cellStyle name="20% - Ênfase2 2 2 2 4" xfId="220" xr:uid="{00000000-0005-0000-0000-0000AF000000}"/>
    <cellStyle name="20% - Ênfase2 2 2 2 4 2" xfId="221" xr:uid="{00000000-0005-0000-0000-0000B0000000}"/>
    <cellStyle name="20% - Ênfase2 2 2 2 5" xfId="222" xr:uid="{00000000-0005-0000-0000-0000B1000000}"/>
    <cellStyle name="20% - Ênfase2 2 2 2 6" xfId="2260" xr:uid="{00000000-0005-0000-0000-0000B2000000}"/>
    <cellStyle name="20% - Ênfase2 2 2 2 7" xfId="2261" xr:uid="{00000000-0005-0000-0000-0000B3000000}"/>
    <cellStyle name="20% - Ênfase2 2 2 3" xfId="223" xr:uid="{00000000-0005-0000-0000-0000B4000000}"/>
    <cellStyle name="20% - Ênfase2 2 2 3 2" xfId="224" xr:uid="{00000000-0005-0000-0000-0000B5000000}"/>
    <cellStyle name="20% - Ênfase2 2 2 3 2 2" xfId="225" xr:uid="{00000000-0005-0000-0000-0000B6000000}"/>
    <cellStyle name="20% - Ênfase2 2 2 3 3" xfId="226" xr:uid="{00000000-0005-0000-0000-0000B7000000}"/>
    <cellStyle name="20% - Ênfase2 2 2 3 4" xfId="2262" xr:uid="{00000000-0005-0000-0000-0000B8000000}"/>
    <cellStyle name="20% - Ênfase2 2 2 4" xfId="227" xr:uid="{00000000-0005-0000-0000-0000B9000000}"/>
    <cellStyle name="20% - Ênfase2 2 2 4 2" xfId="228" xr:uid="{00000000-0005-0000-0000-0000BA000000}"/>
    <cellStyle name="20% - Ênfase2 2 2 4 2 2" xfId="2263" xr:uid="{00000000-0005-0000-0000-0000BB000000}"/>
    <cellStyle name="20% - Ênfase2 2 2 4 3" xfId="229" xr:uid="{00000000-0005-0000-0000-0000BC000000}"/>
    <cellStyle name="20% - Ênfase2 2 2 5" xfId="230" xr:uid="{00000000-0005-0000-0000-0000BD000000}"/>
    <cellStyle name="20% - Ênfase2 2 2 5 2" xfId="231" xr:uid="{00000000-0005-0000-0000-0000BE000000}"/>
    <cellStyle name="20% - Ênfase2 2 2 5 3" xfId="232" xr:uid="{00000000-0005-0000-0000-0000BF000000}"/>
    <cellStyle name="20% - Ênfase2 2 2 6" xfId="233" xr:uid="{00000000-0005-0000-0000-0000C0000000}"/>
    <cellStyle name="20% - Ênfase2 2 2 7" xfId="2264" xr:uid="{00000000-0005-0000-0000-0000C1000000}"/>
    <cellStyle name="20% - Ênfase2 2 2 8" xfId="2265" xr:uid="{00000000-0005-0000-0000-0000C2000000}"/>
    <cellStyle name="20% - Ênfase2 2 3" xfId="234" xr:uid="{00000000-0005-0000-0000-0000C3000000}"/>
    <cellStyle name="20% - Ênfase2 2 3 2" xfId="235" xr:uid="{00000000-0005-0000-0000-0000C4000000}"/>
    <cellStyle name="20% - Ênfase2 2 3 2 2" xfId="236" xr:uid="{00000000-0005-0000-0000-0000C5000000}"/>
    <cellStyle name="20% - Ênfase2 2 3 2 2 2" xfId="237" xr:uid="{00000000-0005-0000-0000-0000C6000000}"/>
    <cellStyle name="20% - Ênfase2 2 3 2 2 2 2" xfId="238" xr:uid="{00000000-0005-0000-0000-0000C7000000}"/>
    <cellStyle name="20% - Ênfase2 2 3 2 2 3" xfId="239" xr:uid="{00000000-0005-0000-0000-0000C8000000}"/>
    <cellStyle name="20% - Ênfase2 2 3 2 2 4" xfId="2266" xr:uid="{00000000-0005-0000-0000-0000C9000000}"/>
    <cellStyle name="20% - Ênfase2 2 3 2 3" xfId="240" xr:uid="{00000000-0005-0000-0000-0000CA000000}"/>
    <cellStyle name="20% - Ênfase2 2 3 2 3 2" xfId="241" xr:uid="{00000000-0005-0000-0000-0000CB000000}"/>
    <cellStyle name="20% - Ênfase2 2 3 2 3 2 2" xfId="2267" xr:uid="{00000000-0005-0000-0000-0000CC000000}"/>
    <cellStyle name="20% - Ênfase2 2 3 2 3 3" xfId="242" xr:uid="{00000000-0005-0000-0000-0000CD000000}"/>
    <cellStyle name="20% - Ênfase2 2 3 2 4" xfId="243" xr:uid="{00000000-0005-0000-0000-0000CE000000}"/>
    <cellStyle name="20% - Ênfase2 2 3 2 4 2" xfId="244" xr:uid="{00000000-0005-0000-0000-0000CF000000}"/>
    <cellStyle name="20% - Ênfase2 2 3 2 5" xfId="245" xr:uid="{00000000-0005-0000-0000-0000D0000000}"/>
    <cellStyle name="20% - Ênfase2 2 3 2 6" xfId="2268" xr:uid="{00000000-0005-0000-0000-0000D1000000}"/>
    <cellStyle name="20% - Ênfase2 2 3 2 7" xfId="2269" xr:uid="{00000000-0005-0000-0000-0000D2000000}"/>
    <cellStyle name="20% - Ênfase2 2 3 3" xfId="246" xr:uid="{00000000-0005-0000-0000-0000D3000000}"/>
    <cellStyle name="20% - Ênfase2 2 3 3 2" xfId="247" xr:uid="{00000000-0005-0000-0000-0000D4000000}"/>
    <cellStyle name="20% - Ênfase2 2 3 3 2 2" xfId="248" xr:uid="{00000000-0005-0000-0000-0000D5000000}"/>
    <cellStyle name="20% - Ênfase2 2 3 3 3" xfId="249" xr:uid="{00000000-0005-0000-0000-0000D6000000}"/>
    <cellStyle name="20% - Ênfase2 2 3 3 4" xfId="2270" xr:uid="{00000000-0005-0000-0000-0000D7000000}"/>
    <cellStyle name="20% - Ênfase2 2 3 4" xfId="250" xr:uid="{00000000-0005-0000-0000-0000D8000000}"/>
    <cellStyle name="20% - Ênfase2 2 3 4 2" xfId="251" xr:uid="{00000000-0005-0000-0000-0000D9000000}"/>
    <cellStyle name="20% - Ênfase2 2 3 4 2 2" xfId="2271" xr:uid="{00000000-0005-0000-0000-0000DA000000}"/>
    <cellStyle name="20% - Ênfase2 2 3 4 3" xfId="252" xr:uid="{00000000-0005-0000-0000-0000DB000000}"/>
    <cellStyle name="20% - Ênfase2 2 3 5" xfId="253" xr:uid="{00000000-0005-0000-0000-0000DC000000}"/>
    <cellStyle name="20% - Ênfase2 2 3 5 2" xfId="254" xr:uid="{00000000-0005-0000-0000-0000DD000000}"/>
    <cellStyle name="20% - Ênfase2 2 3 6" xfId="255" xr:uid="{00000000-0005-0000-0000-0000DE000000}"/>
    <cellStyle name="20% - Ênfase2 2 3 7" xfId="2272" xr:uid="{00000000-0005-0000-0000-0000DF000000}"/>
    <cellStyle name="20% - Ênfase2 2 3 8" xfId="2273" xr:uid="{00000000-0005-0000-0000-0000E0000000}"/>
    <cellStyle name="20% - Ênfase2 2 4" xfId="256" xr:uid="{00000000-0005-0000-0000-0000E1000000}"/>
    <cellStyle name="20% - Ênfase2 2 4 2" xfId="257" xr:uid="{00000000-0005-0000-0000-0000E2000000}"/>
    <cellStyle name="20% - Ênfase2 2 4 2 2" xfId="258" xr:uid="{00000000-0005-0000-0000-0000E3000000}"/>
    <cellStyle name="20% - Ênfase2 2 4 2 2 2" xfId="259" xr:uid="{00000000-0005-0000-0000-0000E4000000}"/>
    <cellStyle name="20% - Ênfase2 2 4 2 3" xfId="260" xr:uid="{00000000-0005-0000-0000-0000E5000000}"/>
    <cellStyle name="20% - Ênfase2 2 4 2 4" xfId="2274" xr:uid="{00000000-0005-0000-0000-0000E6000000}"/>
    <cellStyle name="20% - Ênfase2 2 4 3" xfId="261" xr:uid="{00000000-0005-0000-0000-0000E7000000}"/>
    <cellStyle name="20% - Ênfase2 2 4 3 2" xfId="262" xr:uid="{00000000-0005-0000-0000-0000E8000000}"/>
    <cellStyle name="20% - Ênfase2 2 4 3 2 2" xfId="2275" xr:uid="{00000000-0005-0000-0000-0000E9000000}"/>
    <cellStyle name="20% - Ênfase2 2 4 3 3" xfId="263" xr:uid="{00000000-0005-0000-0000-0000EA000000}"/>
    <cellStyle name="20% - Ênfase2 2 4 4" xfId="264" xr:uid="{00000000-0005-0000-0000-0000EB000000}"/>
    <cellStyle name="20% - Ênfase2 2 4 4 2" xfId="265" xr:uid="{00000000-0005-0000-0000-0000EC000000}"/>
    <cellStyle name="20% - Ênfase2 2 4 5" xfId="266" xr:uid="{00000000-0005-0000-0000-0000ED000000}"/>
    <cellStyle name="20% - Ênfase2 2 4 6" xfId="2276" xr:uid="{00000000-0005-0000-0000-0000EE000000}"/>
    <cellStyle name="20% - Ênfase2 2 4 7" xfId="2277" xr:uid="{00000000-0005-0000-0000-0000EF000000}"/>
    <cellStyle name="20% - Ênfase2 2 5" xfId="267" xr:uid="{00000000-0005-0000-0000-0000F0000000}"/>
    <cellStyle name="20% - Ênfase2 2 5 2" xfId="268" xr:uid="{00000000-0005-0000-0000-0000F1000000}"/>
    <cellStyle name="20% - Ênfase2 2 5 2 2" xfId="269" xr:uid="{00000000-0005-0000-0000-0000F2000000}"/>
    <cellStyle name="20% - Ênfase2 2 5 2 2 2" xfId="270" xr:uid="{00000000-0005-0000-0000-0000F3000000}"/>
    <cellStyle name="20% - Ênfase2 2 5 2 3" xfId="271" xr:uid="{00000000-0005-0000-0000-0000F4000000}"/>
    <cellStyle name="20% - Ênfase2 2 5 3" xfId="272" xr:uid="{00000000-0005-0000-0000-0000F5000000}"/>
    <cellStyle name="20% - Ênfase2 2 5 3 2" xfId="273" xr:uid="{00000000-0005-0000-0000-0000F6000000}"/>
    <cellStyle name="20% - Ênfase2 2 5 4" xfId="274" xr:uid="{00000000-0005-0000-0000-0000F7000000}"/>
    <cellStyle name="20% - Ênfase2 2 5 5" xfId="2278" xr:uid="{00000000-0005-0000-0000-0000F8000000}"/>
    <cellStyle name="20% - Ênfase2 2 6" xfId="275" xr:uid="{00000000-0005-0000-0000-0000F9000000}"/>
    <cellStyle name="20% - Ênfase2 2 6 2" xfId="276" xr:uid="{00000000-0005-0000-0000-0000FA000000}"/>
    <cellStyle name="20% - Ênfase2 2 6 2 2" xfId="277" xr:uid="{00000000-0005-0000-0000-0000FB000000}"/>
    <cellStyle name="20% - Ênfase2 2 6 3" xfId="278" xr:uid="{00000000-0005-0000-0000-0000FC000000}"/>
    <cellStyle name="20% - Ênfase2 2 7" xfId="279" xr:uid="{00000000-0005-0000-0000-0000FD000000}"/>
    <cellStyle name="20% - Ênfase2 2 7 2" xfId="280" xr:uid="{00000000-0005-0000-0000-0000FE000000}"/>
    <cellStyle name="20% - Ênfase2 2 7 2 2" xfId="2279" xr:uid="{00000000-0005-0000-0000-0000FF000000}"/>
    <cellStyle name="20% - Ênfase2 2 7 3" xfId="281" xr:uid="{00000000-0005-0000-0000-000000010000}"/>
    <cellStyle name="20% - Ênfase2 2 8" xfId="282" xr:uid="{00000000-0005-0000-0000-000001010000}"/>
    <cellStyle name="20% - Ênfase2 2 8 2" xfId="283" xr:uid="{00000000-0005-0000-0000-000002010000}"/>
    <cellStyle name="20% - Ênfase2 2 8 3" xfId="284" xr:uid="{00000000-0005-0000-0000-000003010000}"/>
    <cellStyle name="20% - Ênfase2 2 9" xfId="285" xr:uid="{00000000-0005-0000-0000-000004010000}"/>
    <cellStyle name="20% - Ênfase2 2 9 2" xfId="2280" xr:uid="{00000000-0005-0000-0000-000005010000}"/>
    <cellStyle name="20% - Ênfase2 3" xfId="286" xr:uid="{00000000-0005-0000-0000-000006010000}"/>
    <cellStyle name="20% - Ênfase2 3 2" xfId="287" xr:uid="{00000000-0005-0000-0000-000007010000}"/>
    <cellStyle name="20% - Ênfase2 3 2 2" xfId="288" xr:uid="{00000000-0005-0000-0000-000008010000}"/>
    <cellStyle name="20% - Ênfase2 3 2 2 2" xfId="289" xr:uid="{00000000-0005-0000-0000-000009010000}"/>
    <cellStyle name="20% - Ênfase2 3 2 2 2 2" xfId="290" xr:uid="{00000000-0005-0000-0000-00000A010000}"/>
    <cellStyle name="20% - Ênfase2 3 2 2 3" xfId="291" xr:uid="{00000000-0005-0000-0000-00000B010000}"/>
    <cellStyle name="20% - Ênfase2 3 2 2 4" xfId="2281" xr:uid="{00000000-0005-0000-0000-00000C010000}"/>
    <cellStyle name="20% - Ênfase2 3 2 3" xfId="292" xr:uid="{00000000-0005-0000-0000-00000D010000}"/>
    <cellStyle name="20% - Ênfase2 3 2 3 2" xfId="293" xr:uid="{00000000-0005-0000-0000-00000E010000}"/>
    <cellStyle name="20% - Ênfase2 3 2 3 2 2" xfId="2282" xr:uid="{00000000-0005-0000-0000-00000F010000}"/>
    <cellStyle name="20% - Ênfase2 3 2 3 3" xfId="294" xr:uid="{00000000-0005-0000-0000-000010010000}"/>
    <cellStyle name="20% - Ênfase2 3 2 4" xfId="295" xr:uid="{00000000-0005-0000-0000-000011010000}"/>
    <cellStyle name="20% - Ênfase2 3 2 4 2" xfId="296" xr:uid="{00000000-0005-0000-0000-000012010000}"/>
    <cellStyle name="20% - Ênfase2 3 2 5" xfId="297" xr:uid="{00000000-0005-0000-0000-000013010000}"/>
    <cellStyle name="20% - Ênfase2 3 2 6" xfId="2283" xr:uid="{00000000-0005-0000-0000-000014010000}"/>
    <cellStyle name="20% - Ênfase2 3 2 7" xfId="2284" xr:uid="{00000000-0005-0000-0000-000015010000}"/>
    <cellStyle name="20% - Ênfase2 3 3" xfId="298" xr:uid="{00000000-0005-0000-0000-000016010000}"/>
    <cellStyle name="20% - Ênfase2 3 3 2" xfId="299" xr:uid="{00000000-0005-0000-0000-000017010000}"/>
    <cellStyle name="20% - Ênfase2 3 3 2 2" xfId="300" xr:uid="{00000000-0005-0000-0000-000018010000}"/>
    <cellStyle name="20% - Ênfase2 3 3 3" xfId="301" xr:uid="{00000000-0005-0000-0000-000019010000}"/>
    <cellStyle name="20% - Ênfase2 3 3 4" xfId="2285" xr:uid="{00000000-0005-0000-0000-00001A010000}"/>
    <cellStyle name="20% - Ênfase2 3 4" xfId="302" xr:uid="{00000000-0005-0000-0000-00001B010000}"/>
    <cellStyle name="20% - Ênfase2 3 4 2" xfId="303" xr:uid="{00000000-0005-0000-0000-00001C010000}"/>
    <cellStyle name="20% - Ênfase2 3 4 2 2" xfId="2286" xr:uid="{00000000-0005-0000-0000-00001D010000}"/>
    <cellStyle name="20% - Ênfase2 3 4 3" xfId="304" xr:uid="{00000000-0005-0000-0000-00001E010000}"/>
    <cellStyle name="20% - Ênfase2 3 5" xfId="305" xr:uid="{00000000-0005-0000-0000-00001F010000}"/>
    <cellStyle name="20% - Ênfase2 3 5 2" xfId="306" xr:uid="{00000000-0005-0000-0000-000020010000}"/>
    <cellStyle name="20% - Ênfase2 3 6" xfId="307" xr:uid="{00000000-0005-0000-0000-000021010000}"/>
    <cellStyle name="20% - Ênfase2 3 7" xfId="2287" xr:uid="{00000000-0005-0000-0000-000022010000}"/>
    <cellStyle name="20% - Ênfase2 3 8" xfId="2288" xr:uid="{00000000-0005-0000-0000-000023010000}"/>
    <cellStyle name="20% - Ênfase2 4" xfId="308" xr:uid="{00000000-0005-0000-0000-000024010000}"/>
    <cellStyle name="20% - Ênfase2 4 2" xfId="309" xr:uid="{00000000-0005-0000-0000-000025010000}"/>
    <cellStyle name="20% - Ênfase2 4 2 2" xfId="310" xr:uid="{00000000-0005-0000-0000-000026010000}"/>
    <cellStyle name="20% - Ênfase2 4 2 2 2" xfId="311" xr:uid="{00000000-0005-0000-0000-000027010000}"/>
    <cellStyle name="20% - Ênfase2 4 2 3" xfId="312" xr:uid="{00000000-0005-0000-0000-000028010000}"/>
    <cellStyle name="20% - Ênfase2 4 2 4" xfId="2289" xr:uid="{00000000-0005-0000-0000-000029010000}"/>
    <cellStyle name="20% - Ênfase2 4 3" xfId="313" xr:uid="{00000000-0005-0000-0000-00002A010000}"/>
    <cellStyle name="20% - Ênfase2 4 3 2" xfId="314" xr:uid="{00000000-0005-0000-0000-00002B010000}"/>
    <cellStyle name="20% - Ênfase2 4 3 2 2" xfId="2290" xr:uid="{00000000-0005-0000-0000-00002C010000}"/>
    <cellStyle name="20% - Ênfase2 4 3 3" xfId="315" xr:uid="{00000000-0005-0000-0000-00002D010000}"/>
    <cellStyle name="20% - Ênfase2 4 4" xfId="316" xr:uid="{00000000-0005-0000-0000-00002E010000}"/>
    <cellStyle name="20% - Ênfase2 4 4 2" xfId="317" xr:uid="{00000000-0005-0000-0000-00002F010000}"/>
    <cellStyle name="20% - Ênfase2 4 5" xfId="318" xr:uid="{00000000-0005-0000-0000-000030010000}"/>
    <cellStyle name="20% - Ênfase2 4 6" xfId="2291" xr:uid="{00000000-0005-0000-0000-000031010000}"/>
    <cellStyle name="20% - Ênfase2 4 7" xfId="2292" xr:uid="{00000000-0005-0000-0000-000032010000}"/>
    <cellStyle name="20% - Ênfase2 5" xfId="2293" xr:uid="{00000000-0005-0000-0000-000033010000}"/>
    <cellStyle name="20% - Ênfase3 2" xfId="319" xr:uid="{00000000-0005-0000-0000-000034010000}"/>
    <cellStyle name="20% - Ênfase3 2 10" xfId="320" xr:uid="{00000000-0005-0000-0000-000035010000}"/>
    <cellStyle name="20% - Ênfase3 2 10 2" xfId="2294" xr:uid="{00000000-0005-0000-0000-000036010000}"/>
    <cellStyle name="20% - Ênfase3 2 11" xfId="321" xr:uid="{00000000-0005-0000-0000-000037010000}"/>
    <cellStyle name="20% - Ênfase3 2 12" xfId="2295" xr:uid="{00000000-0005-0000-0000-000038010000}"/>
    <cellStyle name="20% - Ênfase3 2 2" xfId="322" xr:uid="{00000000-0005-0000-0000-000039010000}"/>
    <cellStyle name="20% - Ênfase3 2 2 2" xfId="323" xr:uid="{00000000-0005-0000-0000-00003A010000}"/>
    <cellStyle name="20% - Ênfase3 2 2 2 2" xfId="324" xr:uid="{00000000-0005-0000-0000-00003B010000}"/>
    <cellStyle name="20% - Ênfase3 2 2 2 2 2" xfId="325" xr:uid="{00000000-0005-0000-0000-00003C010000}"/>
    <cellStyle name="20% - Ênfase3 2 2 2 2 2 2" xfId="326" xr:uid="{00000000-0005-0000-0000-00003D010000}"/>
    <cellStyle name="20% - Ênfase3 2 2 2 2 3" xfId="327" xr:uid="{00000000-0005-0000-0000-00003E010000}"/>
    <cellStyle name="20% - Ênfase3 2 2 2 2 4" xfId="2296" xr:uid="{00000000-0005-0000-0000-00003F010000}"/>
    <cellStyle name="20% - Ênfase3 2 2 2 3" xfId="328" xr:uid="{00000000-0005-0000-0000-000040010000}"/>
    <cellStyle name="20% - Ênfase3 2 2 2 3 2" xfId="329" xr:uid="{00000000-0005-0000-0000-000041010000}"/>
    <cellStyle name="20% - Ênfase3 2 2 2 3 2 2" xfId="2297" xr:uid="{00000000-0005-0000-0000-000042010000}"/>
    <cellStyle name="20% - Ênfase3 2 2 2 3 3" xfId="330" xr:uid="{00000000-0005-0000-0000-000043010000}"/>
    <cellStyle name="20% - Ênfase3 2 2 2 4" xfId="331" xr:uid="{00000000-0005-0000-0000-000044010000}"/>
    <cellStyle name="20% - Ênfase3 2 2 2 4 2" xfId="332" xr:uid="{00000000-0005-0000-0000-000045010000}"/>
    <cellStyle name="20% - Ênfase3 2 2 2 5" xfId="333" xr:uid="{00000000-0005-0000-0000-000046010000}"/>
    <cellStyle name="20% - Ênfase3 2 2 2 6" xfId="2298" xr:uid="{00000000-0005-0000-0000-000047010000}"/>
    <cellStyle name="20% - Ênfase3 2 2 2 7" xfId="2299" xr:uid="{00000000-0005-0000-0000-000048010000}"/>
    <cellStyle name="20% - Ênfase3 2 2 3" xfId="334" xr:uid="{00000000-0005-0000-0000-000049010000}"/>
    <cellStyle name="20% - Ênfase3 2 2 3 2" xfId="335" xr:uid="{00000000-0005-0000-0000-00004A010000}"/>
    <cellStyle name="20% - Ênfase3 2 2 3 2 2" xfId="336" xr:uid="{00000000-0005-0000-0000-00004B010000}"/>
    <cellStyle name="20% - Ênfase3 2 2 3 3" xfId="337" xr:uid="{00000000-0005-0000-0000-00004C010000}"/>
    <cellStyle name="20% - Ênfase3 2 2 3 4" xfId="2300" xr:uid="{00000000-0005-0000-0000-00004D010000}"/>
    <cellStyle name="20% - Ênfase3 2 2 4" xfId="338" xr:uid="{00000000-0005-0000-0000-00004E010000}"/>
    <cellStyle name="20% - Ênfase3 2 2 4 2" xfId="339" xr:uid="{00000000-0005-0000-0000-00004F010000}"/>
    <cellStyle name="20% - Ênfase3 2 2 4 2 2" xfId="2301" xr:uid="{00000000-0005-0000-0000-000050010000}"/>
    <cellStyle name="20% - Ênfase3 2 2 4 3" xfId="340" xr:uid="{00000000-0005-0000-0000-000051010000}"/>
    <cellStyle name="20% - Ênfase3 2 2 5" xfId="341" xr:uid="{00000000-0005-0000-0000-000052010000}"/>
    <cellStyle name="20% - Ênfase3 2 2 5 2" xfId="342" xr:uid="{00000000-0005-0000-0000-000053010000}"/>
    <cellStyle name="20% - Ênfase3 2 2 5 3" xfId="343" xr:uid="{00000000-0005-0000-0000-000054010000}"/>
    <cellStyle name="20% - Ênfase3 2 2 6" xfId="344" xr:uid="{00000000-0005-0000-0000-000055010000}"/>
    <cellStyle name="20% - Ênfase3 2 2 7" xfId="2302" xr:uid="{00000000-0005-0000-0000-000056010000}"/>
    <cellStyle name="20% - Ênfase3 2 2 8" xfId="2303" xr:uid="{00000000-0005-0000-0000-000057010000}"/>
    <cellStyle name="20% - Ênfase3 2 3" xfId="345" xr:uid="{00000000-0005-0000-0000-000058010000}"/>
    <cellStyle name="20% - Ênfase3 2 3 2" xfId="346" xr:uid="{00000000-0005-0000-0000-000059010000}"/>
    <cellStyle name="20% - Ênfase3 2 3 2 2" xfId="347" xr:uid="{00000000-0005-0000-0000-00005A010000}"/>
    <cellStyle name="20% - Ênfase3 2 3 2 2 2" xfId="348" xr:uid="{00000000-0005-0000-0000-00005B010000}"/>
    <cellStyle name="20% - Ênfase3 2 3 2 2 2 2" xfId="349" xr:uid="{00000000-0005-0000-0000-00005C010000}"/>
    <cellStyle name="20% - Ênfase3 2 3 2 2 3" xfId="350" xr:uid="{00000000-0005-0000-0000-00005D010000}"/>
    <cellStyle name="20% - Ênfase3 2 3 2 2 4" xfId="2304" xr:uid="{00000000-0005-0000-0000-00005E010000}"/>
    <cellStyle name="20% - Ênfase3 2 3 2 3" xfId="351" xr:uid="{00000000-0005-0000-0000-00005F010000}"/>
    <cellStyle name="20% - Ênfase3 2 3 2 3 2" xfId="352" xr:uid="{00000000-0005-0000-0000-000060010000}"/>
    <cellStyle name="20% - Ênfase3 2 3 2 3 2 2" xfId="2305" xr:uid="{00000000-0005-0000-0000-000061010000}"/>
    <cellStyle name="20% - Ênfase3 2 3 2 3 3" xfId="353" xr:uid="{00000000-0005-0000-0000-000062010000}"/>
    <cellStyle name="20% - Ênfase3 2 3 2 4" xfId="354" xr:uid="{00000000-0005-0000-0000-000063010000}"/>
    <cellStyle name="20% - Ênfase3 2 3 2 4 2" xfId="355" xr:uid="{00000000-0005-0000-0000-000064010000}"/>
    <cellStyle name="20% - Ênfase3 2 3 2 5" xfId="356" xr:uid="{00000000-0005-0000-0000-000065010000}"/>
    <cellStyle name="20% - Ênfase3 2 3 2 6" xfId="2306" xr:uid="{00000000-0005-0000-0000-000066010000}"/>
    <cellStyle name="20% - Ênfase3 2 3 2 7" xfId="2307" xr:uid="{00000000-0005-0000-0000-000067010000}"/>
    <cellStyle name="20% - Ênfase3 2 3 3" xfId="357" xr:uid="{00000000-0005-0000-0000-000068010000}"/>
    <cellStyle name="20% - Ênfase3 2 3 3 2" xfId="358" xr:uid="{00000000-0005-0000-0000-000069010000}"/>
    <cellStyle name="20% - Ênfase3 2 3 3 2 2" xfId="359" xr:uid="{00000000-0005-0000-0000-00006A010000}"/>
    <cellStyle name="20% - Ênfase3 2 3 3 3" xfId="360" xr:uid="{00000000-0005-0000-0000-00006B010000}"/>
    <cellStyle name="20% - Ênfase3 2 3 3 4" xfId="2308" xr:uid="{00000000-0005-0000-0000-00006C010000}"/>
    <cellStyle name="20% - Ênfase3 2 3 4" xfId="361" xr:uid="{00000000-0005-0000-0000-00006D010000}"/>
    <cellStyle name="20% - Ênfase3 2 3 4 2" xfId="362" xr:uid="{00000000-0005-0000-0000-00006E010000}"/>
    <cellStyle name="20% - Ênfase3 2 3 4 2 2" xfId="2309" xr:uid="{00000000-0005-0000-0000-00006F010000}"/>
    <cellStyle name="20% - Ênfase3 2 3 4 3" xfId="363" xr:uid="{00000000-0005-0000-0000-000070010000}"/>
    <cellStyle name="20% - Ênfase3 2 3 5" xfId="364" xr:uid="{00000000-0005-0000-0000-000071010000}"/>
    <cellStyle name="20% - Ênfase3 2 3 5 2" xfId="365" xr:uid="{00000000-0005-0000-0000-000072010000}"/>
    <cellStyle name="20% - Ênfase3 2 3 6" xfId="366" xr:uid="{00000000-0005-0000-0000-000073010000}"/>
    <cellStyle name="20% - Ênfase3 2 3 7" xfId="2310" xr:uid="{00000000-0005-0000-0000-000074010000}"/>
    <cellStyle name="20% - Ênfase3 2 3 8" xfId="2311" xr:uid="{00000000-0005-0000-0000-000075010000}"/>
    <cellStyle name="20% - Ênfase3 2 4" xfId="367" xr:uid="{00000000-0005-0000-0000-000076010000}"/>
    <cellStyle name="20% - Ênfase3 2 4 2" xfId="368" xr:uid="{00000000-0005-0000-0000-000077010000}"/>
    <cellStyle name="20% - Ênfase3 2 4 2 2" xfId="369" xr:uid="{00000000-0005-0000-0000-000078010000}"/>
    <cellStyle name="20% - Ênfase3 2 4 2 2 2" xfId="370" xr:uid="{00000000-0005-0000-0000-000079010000}"/>
    <cellStyle name="20% - Ênfase3 2 4 2 3" xfId="371" xr:uid="{00000000-0005-0000-0000-00007A010000}"/>
    <cellStyle name="20% - Ênfase3 2 4 2 4" xfId="2312" xr:uid="{00000000-0005-0000-0000-00007B010000}"/>
    <cellStyle name="20% - Ênfase3 2 4 3" xfId="372" xr:uid="{00000000-0005-0000-0000-00007C010000}"/>
    <cellStyle name="20% - Ênfase3 2 4 3 2" xfId="373" xr:uid="{00000000-0005-0000-0000-00007D010000}"/>
    <cellStyle name="20% - Ênfase3 2 4 3 2 2" xfId="2313" xr:uid="{00000000-0005-0000-0000-00007E010000}"/>
    <cellStyle name="20% - Ênfase3 2 4 3 3" xfId="374" xr:uid="{00000000-0005-0000-0000-00007F010000}"/>
    <cellStyle name="20% - Ênfase3 2 4 4" xfId="375" xr:uid="{00000000-0005-0000-0000-000080010000}"/>
    <cellStyle name="20% - Ênfase3 2 4 4 2" xfId="376" xr:uid="{00000000-0005-0000-0000-000081010000}"/>
    <cellStyle name="20% - Ênfase3 2 4 5" xfId="377" xr:uid="{00000000-0005-0000-0000-000082010000}"/>
    <cellStyle name="20% - Ênfase3 2 4 6" xfId="2314" xr:uid="{00000000-0005-0000-0000-000083010000}"/>
    <cellStyle name="20% - Ênfase3 2 4 7" xfId="2315" xr:uid="{00000000-0005-0000-0000-000084010000}"/>
    <cellStyle name="20% - Ênfase3 2 5" xfId="378" xr:uid="{00000000-0005-0000-0000-000085010000}"/>
    <cellStyle name="20% - Ênfase3 2 5 2" xfId="379" xr:uid="{00000000-0005-0000-0000-000086010000}"/>
    <cellStyle name="20% - Ênfase3 2 5 2 2" xfId="380" xr:uid="{00000000-0005-0000-0000-000087010000}"/>
    <cellStyle name="20% - Ênfase3 2 5 2 2 2" xfId="381" xr:uid="{00000000-0005-0000-0000-000088010000}"/>
    <cellStyle name="20% - Ênfase3 2 5 2 3" xfId="382" xr:uid="{00000000-0005-0000-0000-000089010000}"/>
    <cellStyle name="20% - Ênfase3 2 5 3" xfId="383" xr:uid="{00000000-0005-0000-0000-00008A010000}"/>
    <cellStyle name="20% - Ênfase3 2 5 3 2" xfId="384" xr:uid="{00000000-0005-0000-0000-00008B010000}"/>
    <cellStyle name="20% - Ênfase3 2 5 4" xfId="385" xr:uid="{00000000-0005-0000-0000-00008C010000}"/>
    <cellStyle name="20% - Ênfase3 2 5 5" xfId="2316" xr:uid="{00000000-0005-0000-0000-00008D010000}"/>
    <cellStyle name="20% - Ênfase3 2 6" xfId="386" xr:uid="{00000000-0005-0000-0000-00008E010000}"/>
    <cellStyle name="20% - Ênfase3 2 6 2" xfId="387" xr:uid="{00000000-0005-0000-0000-00008F010000}"/>
    <cellStyle name="20% - Ênfase3 2 6 2 2" xfId="388" xr:uid="{00000000-0005-0000-0000-000090010000}"/>
    <cellStyle name="20% - Ênfase3 2 6 3" xfId="389" xr:uid="{00000000-0005-0000-0000-000091010000}"/>
    <cellStyle name="20% - Ênfase3 2 7" xfId="390" xr:uid="{00000000-0005-0000-0000-000092010000}"/>
    <cellStyle name="20% - Ênfase3 2 7 2" xfId="391" xr:uid="{00000000-0005-0000-0000-000093010000}"/>
    <cellStyle name="20% - Ênfase3 2 7 2 2" xfId="2317" xr:uid="{00000000-0005-0000-0000-000094010000}"/>
    <cellStyle name="20% - Ênfase3 2 7 3" xfId="392" xr:uid="{00000000-0005-0000-0000-000095010000}"/>
    <cellStyle name="20% - Ênfase3 2 8" xfId="393" xr:uid="{00000000-0005-0000-0000-000096010000}"/>
    <cellStyle name="20% - Ênfase3 2 8 2" xfId="394" xr:uid="{00000000-0005-0000-0000-000097010000}"/>
    <cellStyle name="20% - Ênfase3 2 8 3" xfId="395" xr:uid="{00000000-0005-0000-0000-000098010000}"/>
    <cellStyle name="20% - Ênfase3 2 9" xfId="396" xr:uid="{00000000-0005-0000-0000-000099010000}"/>
    <cellStyle name="20% - Ênfase3 2 9 2" xfId="2318" xr:uid="{00000000-0005-0000-0000-00009A010000}"/>
    <cellStyle name="20% - Ênfase3 3" xfId="397" xr:uid="{00000000-0005-0000-0000-00009B010000}"/>
    <cellStyle name="20% - Ênfase3 3 2" xfId="398" xr:uid="{00000000-0005-0000-0000-00009C010000}"/>
    <cellStyle name="20% - Ênfase3 3 2 2" xfId="399" xr:uid="{00000000-0005-0000-0000-00009D010000}"/>
    <cellStyle name="20% - Ênfase3 3 2 2 2" xfId="400" xr:uid="{00000000-0005-0000-0000-00009E010000}"/>
    <cellStyle name="20% - Ênfase3 3 2 2 2 2" xfId="401" xr:uid="{00000000-0005-0000-0000-00009F010000}"/>
    <cellStyle name="20% - Ênfase3 3 2 2 3" xfId="402" xr:uid="{00000000-0005-0000-0000-0000A0010000}"/>
    <cellStyle name="20% - Ênfase3 3 2 2 4" xfId="2319" xr:uid="{00000000-0005-0000-0000-0000A1010000}"/>
    <cellStyle name="20% - Ênfase3 3 2 3" xfId="403" xr:uid="{00000000-0005-0000-0000-0000A2010000}"/>
    <cellStyle name="20% - Ênfase3 3 2 3 2" xfId="404" xr:uid="{00000000-0005-0000-0000-0000A3010000}"/>
    <cellStyle name="20% - Ênfase3 3 2 3 2 2" xfId="2320" xr:uid="{00000000-0005-0000-0000-0000A4010000}"/>
    <cellStyle name="20% - Ênfase3 3 2 3 3" xfId="405" xr:uid="{00000000-0005-0000-0000-0000A5010000}"/>
    <cellStyle name="20% - Ênfase3 3 2 4" xfId="406" xr:uid="{00000000-0005-0000-0000-0000A6010000}"/>
    <cellStyle name="20% - Ênfase3 3 2 4 2" xfId="407" xr:uid="{00000000-0005-0000-0000-0000A7010000}"/>
    <cellStyle name="20% - Ênfase3 3 2 5" xfId="408" xr:uid="{00000000-0005-0000-0000-0000A8010000}"/>
    <cellStyle name="20% - Ênfase3 3 2 6" xfId="2321" xr:uid="{00000000-0005-0000-0000-0000A9010000}"/>
    <cellStyle name="20% - Ênfase3 3 2 7" xfId="2322" xr:uid="{00000000-0005-0000-0000-0000AA010000}"/>
    <cellStyle name="20% - Ênfase3 3 3" xfId="409" xr:uid="{00000000-0005-0000-0000-0000AB010000}"/>
    <cellStyle name="20% - Ênfase3 3 3 2" xfId="410" xr:uid="{00000000-0005-0000-0000-0000AC010000}"/>
    <cellStyle name="20% - Ênfase3 3 3 2 2" xfId="411" xr:uid="{00000000-0005-0000-0000-0000AD010000}"/>
    <cellStyle name="20% - Ênfase3 3 3 3" xfId="412" xr:uid="{00000000-0005-0000-0000-0000AE010000}"/>
    <cellStyle name="20% - Ênfase3 3 3 4" xfId="2323" xr:uid="{00000000-0005-0000-0000-0000AF010000}"/>
    <cellStyle name="20% - Ênfase3 3 4" xfId="413" xr:uid="{00000000-0005-0000-0000-0000B0010000}"/>
    <cellStyle name="20% - Ênfase3 3 4 2" xfId="414" xr:uid="{00000000-0005-0000-0000-0000B1010000}"/>
    <cellStyle name="20% - Ênfase3 3 4 2 2" xfId="2324" xr:uid="{00000000-0005-0000-0000-0000B2010000}"/>
    <cellStyle name="20% - Ênfase3 3 4 3" xfId="415" xr:uid="{00000000-0005-0000-0000-0000B3010000}"/>
    <cellStyle name="20% - Ênfase3 3 5" xfId="416" xr:uid="{00000000-0005-0000-0000-0000B4010000}"/>
    <cellStyle name="20% - Ênfase3 3 5 2" xfId="417" xr:uid="{00000000-0005-0000-0000-0000B5010000}"/>
    <cellStyle name="20% - Ênfase3 3 6" xfId="418" xr:uid="{00000000-0005-0000-0000-0000B6010000}"/>
    <cellStyle name="20% - Ênfase3 3 7" xfId="2325" xr:uid="{00000000-0005-0000-0000-0000B7010000}"/>
    <cellStyle name="20% - Ênfase3 3 8" xfId="2326" xr:uid="{00000000-0005-0000-0000-0000B8010000}"/>
    <cellStyle name="20% - Ênfase3 4" xfId="419" xr:uid="{00000000-0005-0000-0000-0000B9010000}"/>
    <cellStyle name="20% - Ênfase3 4 2" xfId="420" xr:uid="{00000000-0005-0000-0000-0000BA010000}"/>
    <cellStyle name="20% - Ênfase3 4 2 2" xfId="421" xr:uid="{00000000-0005-0000-0000-0000BB010000}"/>
    <cellStyle name="20% - Ênfase3 4 2 2 2" xfId="422" xr:uid="{00000000-0005-0000-0000-0000BC010000}"/>
    <cellStyle name="20% - Ênfase3 4 2 3" xfId="423" xr:uid="{00000000-0005-0000-0000-0000BD010000}"/>
    <cellStyle name="20% - Ênfase3 4 2 4" xfId="2327" xr:uid="{00000000-0005-0000-0000-0000BE010000}"/>
    <cellStyle name="20% - Ênfase3 4 3" xfId="424" xr:uid="{00000000-0005-0000-0000-0000BF010000}"/>
    <cellStyle name="20% - Ênfase3 4 3 2" xfId="425" xr:uid="{00000000-0005-0000-0000-0000C0010000}"/>
    <cellStyle name="20% - Ênfase3 4 3 2 2" xfId="2328" xr:uid="{00000000-0005-0000-0000-0000C1010000}"/>
    <cellStyle name="20% - Ênfase3 4 3 3" xfId="426" xr:uid="{00000000-0005-0000-0000-0000C2010000}"/>
    <cellStyle name="20% - Ênfase3 4 4" xfId="427" xr:uid="{00000000-0005-0000-0000-0000C3010000}"/>
    <cellStyle name="20% - Ênfase3 4 4 2" xfId="428" xr:uid="{00000000-0005-0000-0000-0000C4010000}"/>
    <cellStyle name="20% - Ênfase3 4 5" xfId="429" xr:uid="{00000000-0005-0000-0000-0000C5010000}"/>
    <cellStyle name="20% - Ênfase3 4 6" xfId="2329" xr:uid="{00000000-0005-0000-0000-0000C6010000}"/>
    <cellStyle name="20% - Ênfase3 4 7" xfId="2330" xr:uid="{00000000-0005-0000-0000-0000C7010000}"/>
    <cellStyle name="20% - Ênfase3 5" xfId="2331" xr:uid="{00000000-0005-0000-0000-0000C8010000}"/>
    <cellStyle name="20% - Ênfase4 2" xfId="430" xr:uid="{00000000-0005-0000-0000-0000C9010000}"/>
    <cellStyle name="20% - Ênfase4 2 10" xfId="431" xr:uid="{00000000-0005-0000-0000-0000CA010000}"/>
    <cellStyle name="20% - Ênfase4 2 10 2" xfId="2332" xr:uid="{00000000-0005-0000-0000-0000CB010000}"/>
    <cellStyle name="20% - Ênfase4 2 11" xfId="432" xr:uid="{00000000-0005-0000-0000-0000CC010000}"/>
    <cellStyle name="20% - Ênfase4 2 12" xfId="2333" xr:uid="{00000000-0005-0000-0000-0000CD010000}"/>
    <cellStyle name="20% - Ênfase4 2 2" xfId="433" xr:uid="{00000000-0005-0000-0000-0000CE010000}"/>
    <cellStyle name="20% - Ênfase4 2 2 2" xfId="434" xr:uid="{00000000-0005-0000-0000-0000CF010000}"/>
    <cellStyle name="20% - Ênfase4 2 2 2 2" xfId="435" xr:uid="{00000000-0005-0000-0000-0000D0010000}"/>
    <cellStyle name="20% - Ênfase4 2 2 2 2 2" xfId="436" xr:uid="{00000000-0005-0000-0000-0000D1010000}"/>
    <cellStyle name="20% - Ênfase4 2 2 2 2 2 2" xfId="437" xr:uid="{00000000-0005-0000-0000-0000D2010000}"/>
    <cellStyle name="20% - Ênfase4 2 2 2 2 3" xfId="438" xr:uid="{00000000-0005-0000-0000-0000D3010000}"/>
    <cellStyle name="20% - Ênfase4 2 2 2 2 4" xfId="2334" xr:uid="{00000000-0005-0000-0000-0000D4010000}"/>
    <cellStyle name="20% - Ênfase4 2 2 2 3" xfId="439" xr:uid="{00000000-0005-0000-0000-0000D5010000}"/>
    <cellStyle name="20% - Ênfase4 2 2 2 3 2" xfId="440" xr:uid="{00000000-0005-0000-0000-0000D6010000}"/>
    <cellStyle name="20% - Ênfase4 2 2 2 3 2 2" xfId="2335" xr:uid="{00000000-0005-0000-0000-0000D7010000}"/>
    <cellStyle name="20% - Ênfase4 2 2 2 3 3" xfId="441" xr:uid="{00000000-0005-0000-0000-0000D8010000}"/>
    <cellStyle name="20% - Ênfase4 2 2 2 4" xfId="442" xr:uid="{00000000-0005-0000-0000-0000D9010000}"/>
    <cellStyle name="20% - Ênfase4 2 2 2 4 2" xfId="443" xr:uid="{00000000-0005-0000-0000-0000DA010000}"/>
    <cellStyle name="20% - Ênfase4 2 2 2 5" xfId="444" xr:uid="{00000000-0005-0000-0000-0000DB010000}"/>
    <cellStyle name="20% - Ênfase4 2 2 2 6" xfId="2336" xr:uid="{00000000-0005-0000-0000-0000DC010000}"/>
    <cellStyle name="20% - Ênfase4 2 2 2 7" xfId="2337" xr:uid="{00000000-0005-0000-0000-0000DD010000}"/>
    <cellStyle name="20% - Ênfase4 2 2 3" xfId="445" xr:uid="{00000000-0005-0000-0000-0000DE010000}"/>
    <cellStyle name="20% - Ênfase4 2 2 3 2" xfId="446" xr:uid="{00000000-0005-0000-0000-0000DF010000}"/>
    <cellStyle name="20% - Ênfase4 2 2 3 2 2" xfId="447" xr:uid="{00000000-0005-0000-0000-0000E0010000}"/>
    <cellStyle name="20% - Ênfase4 2 2 3 3" xfId="448" xr:uid="{00000000-0005-0000-0000-0000E1010000}"/>
    <cellStyle name="20% - Ênfase4 2 2 3 4" xfId="2338" xr:uid="{00000000-0005-0000-0000-0000E2010000}"/>
    <cellStyle name="20% - Ênfase4 2 2 4" xfId="449" xr:uid="{00000000-0005-0000-0000-0000E3010000}"/>
    <cellStyle name="20% - Ênfase4 2 2 4 2" xfId="450" xr:uid="{00000000-0005-0000-0000-0000E4010000}"/>
    <cellStyle name="20% - Ênfase4 2 2 4 2 2" xfId="2339" xr:uid="{00000000-0005-0000-0000-0000E5010000}"/>
    <cellStyle name="20% - Ênfase4 2 2 4 3" xfId="451" xr:uid="{00000000-0005-0000-0000-0000E6010000}"/>
    <cellStyle name="20% - Ênfase4 2 2 5" xfId="452" xr:uid="{00000000-0005-0000-0000-0000E7010000}"/>
    <cellStyle name="20% - Ênfase4 2 2 5 2" xfId="453" xr:uid="{00000000-0005-0000-0000-0000E8010000}"/>
    <cellStyle name="20% - Ênfase4 2 2 5 3" xfId="454" xr:uid="{00000000-0005-0000-0000-0000E9010000}"/>
    <cellStyle name="20% - Ênfase4 2 2 6" xfId="455" xr:uid="{00000000-0005-0000-0000-0000EA010000}"/>
    <cellStyle name="20% - Ênfase4 2 2 7" xfId="2340" xr:uid="{00000000-0005-0000-0000-0000EB010000}"/>
    <cellStyle name="20% - Ênfase4 2 2 8" xfId="2341" xr:uid="{00000000-0005-0000-0000-0000EC010000}"/>
    <cellStyle name="20% - Ênfase4 2 3" xfId="456" xr:uid="{00000000-0005-0000-0000-0000ED010000}"/>
    <cellStyle name="20% - Ênfase4 2 3 2" xfId="457" xr:uid="{00000000-0005-0000-0000-0000EE010000}"/>
    <cellStyle name="20% - Ênfase4 2 3 2 2" xfId="458" xr:uid="{00000000-0005-0000-0000-0000EF010000}"/>
    <cellStyle name="20% - Ênfase4 2 3 2 2 2" xfId="459" xr:uid="{00000000-0005-0000-0000-0000F0010000}"/>
    <cellStyle name="20% - Ênfase4 2 3 2 2 2 2" xfId="460" xr:uid="{00000000-0005-0000-0000-0000F1010000}"/>
    <cellStyle name="20% - Ênfase4 2 3 2 2 3" xfId="461" xr:uid="{00000000-0005-0000-0000-0000F2010000}"/>
    <cellStyle name="20% - Ênfase4 2 3 2 2 4" xfId="2342" xr:uid="{00000000-0005-0000-0000-0000F3010000}"/>
    <cellStyle name="20% - Ênfase4 2 3 2 3" xfId="462" xr:uid="{00000000-0005-0000-0000-0000F4010000}"/>
    <cellStyle name="20% - Ênfase4 2 3 2 3 2" xfId="463" xr:uid="{00000000-0005-0000-0000-0000F5010000}"/>
    <cellStyle name="20% - Ênfase4 2 3 2 3 2 2" xfId="2343" xr:uid="{00000000-0005-0000-0000-0000F6010000}"/>
    <cellStyle name="20% - Ênfase4 2 3 2 3 3" xfId="464" xr:uid="{00000000-0005-0000-0000-0000F7010000}"/>
    <cellStyle name="20% - Ênfase4 2 3 2 4" xfId="465" xr:uid="{00000000-0005-0000-0000-0000F8010000}"/>
    <cellStyle name="20% - Ênfase4 2 3 2 4 2" xfId="466" xr:uid="{00000000-0005-0000-0000-0000F9010000}"/>
    <cellStyle name="20% - Ênfase4 2 3 2 5" xfId="467" xr:uid="{00000000-0005-0000-0000-0000FA010000}"/>
    <cellStyle name="20% - Ênfase4 2 3 2 6" xfId="2344" xr:uid="{00000000-0005-0000-0000-0000FB010000}"/>
    <cellStyle name="20% - Ênfase4 2 3 2 7" xfId="2345" xr:uid="{00000000-0005-0000-0000-0000FC010000}"/>
    <cellStyle name="20% - Ênfase4 2 3 3" xfId="468" xr:uid="{00000000-0005-0000-0000-0000FD010000}"/>
    <cellStyle name="20% - Ênfase4 2 3 3 2" xfId="469" xr:uid="{00000000-0005-0000-0000-0000FE010000}"/>
    <cellStyle name="20% - Ênfase4 2 3 3 2 2" xfId="470" xr:uid="{00000000-0005-0000-0000-0000FF010000}"/>
    <cellStyle name="20% - Ênfase4 2 3 3 3" xfId="471" xr:uid="{00000000-0005-0000-0000-000000020000}"/>
    <cellStyle name="20% - Ênfase4 2 3 3 4" xfId="2346" xr:uid="{00000000-0005-0000-0000-000001020000}"/>
    <cellStyle name="20% - Ênfase4 2 3 4" xfId="472" xr:uid="{00000000-0005-0000-0000-000002020000}"/>
    <cellStyle name="20% - Ênfase4 2 3 4 2" xfId="473" xr:uid="{00000000-0005-0000-0000-000003020000}"/>
    <cellStyle name="20% - Ênfase4 2 3 4 2 2" xfId="2347" xr:uid="{00000000-0005-0000-0000-000004020000}"/>
    <cellStyle name="20% - Ênfase4 2 3 4 3" xfId="474" xr:uid="{00000000-0005-0000-0000-000005020000}"/>
    <cellStyle name="20% - Ênfase4 2 3 5" xfId="475" xr:uid="{00000000-0005-0000-0000-000006020000}"/>
    <cellStyle name="20% - Ênfase4 2 3 5 2" xfId="476" xr:uid="{00000000-0005-0000-0000-000007020000}"/>
    <cellStyle name="20% - Ênfase4 2 3 6" xfId="477" xr:uid="{00000000-0005-0000-0000-000008020000}"/>
    <cellStyle name="20% - Ênfase4 2 3 7" xfId="2348" xr:uid="{00000000-0005-0000-0000-000009020000}"/>
    <cellStyle name="20% - Ênfase4 2 3 8" xfId="2349" xr:uid="{00000000-0005-0000-0000-00000A020000}"/>
    <cellStyle name="20% - Ênfase4 2 4" xfId="478" xr:uid="{00000000-0005-0000-0000-00000B020000}"/>
    <cellStyle name="20% - Ênfase4 2 4 2" xfId="479" xr:uid="{00000000-0005-0000-0000-00000C020000}"/>
    <cellStyle name="20% - Ênfase4 2 4 2 2" xfId="480" xr:uid="{00000000-0005-0000-0000-00000D020000}"/>
    <cellStyle name="20% - Ênfase4 2 4 2 2 2" xfId="481" xr:uid="{00000000-0005-0000-0000-00000E020000}"/>
    <cellStyle name="20% - Ênfase4 2 4 2 3" xfId="482" xr:uid="{00000000-0005-0000-0000-00000F020000}"/>
    <cellStyle name="20% - Ênfase4 2 4 2 4" xfId="2350" xr:uid="{00000000-0005-0000-0000-000010020000}"/>
    <cellStyle name="20% - Ênfase4 2 4 3" xfId="483" xr:uid="{00000000-0005-0000-0000-000011020000}"/>
    <cellStyle name="20% - Ênfase4 2 4 3 2" xfId="484" xr:uid="{00000000-0005-0000-0000-000012020000}"/>
    <cellStyle name="20% - Ênfase4 2 4 3 2 2" xfId="2351" xr:uid="{00000000-0005-0000-0000-000013020000}"/>
    <cellStyle name="20% - Ênfase4 2 4 3 3" xfId="485" xr:uid="{00000000-0005-0000-0000-000014020000}"/>
    <cellStyle name="20% - Ênfase4 2 4 4" xfId="486" xr:uid="{00000000-0005-0000-0000-000015020000}"/>
    <cellStyle name="20% - Ênfase4 2 4 4 2" xfId="487" xr:uid="{00000000-0005-0000-0000-000016020000}"/>
    <cellStyle name="20% - Ênfase4 2 4 5" xfId="488" xr:uid="{00000000-0005-0000-0000-000017020000}"/>
    <cellStyle name="20% - Ênfase4 2 4 6" xfId="2352" xr:uid="{00000000-0005-0000-0000-000018020000}"/>
    <cellStyle name="20% - Ênfase4 2 4 7" xfId="2353" xr:uid="{00000000-0005-0000-0000-000019020000}"/>
    <cellStyle name="20% - Ênfase4 2 5" xfId="489" xr:uid="{00000000-0005-0000-0000-00001A020000}"/>
    <cellStyle name="20% - Ênfase4 2 5 2" xfId="490" xr:uid="{00000000-0005-0000-0000-00001B020000}"/>
    <cellStyle name="20% - Ênfase4 2 5 2 2" xfId="491" xr:uid="{00000000-0005-0000-0000-00001C020000}"/>
    <cellStyle name="20% - Ênfase4 2 5 2 2 2" xfId="492" xr:uid="{00000000-0005-0000-0000-00001D020000}"/>
    <cellStyle name="20% - Ênfase4 2 5 2 3" xfId="493" xr:uid="{00000000-0005-0000-0000-00001E020000}"/>
    <cellStyle name="20% - Ênfase4 2 5 3" xfId="494" xr:uid="{00000000-0005-0000-0000-00001F020000}"/>
    <cellStyle name="20% - Ênfase4 2 5 3 2" xfId="495" xr:uid="{00000000-0005-0000-0000-000020020000}"/>
    <cellStyle name="20% - Ênfase4 2 5 4" xfId="496" xr:uid="{00000000-0005-0000-0000-000021020000}"/>
    <cellStyle name="20% - Ênfase4 2 5 5" xfId="2354" xr:uid="{00000000-0005-0000-0000-000022020000}"/>
    <cellStyle name="20% - Ênfase4 2 6" xfId="497" xr:uid="{00000000-0005-0000-0000-000023020000}"/>
    <cellStyle name="20% - Ênfase4 2 6 2" xfId="498" xr:uid="{00000000-0005-0000-0000-000024020000}"/>
    <cellStyle name="20% - Ênfase4 2 6 2 2" xfId="499" xr:uid="{00000000-0005-0000-0000-000025020000}"/>
    <cellStyle name="20% - Ênfase4 2 6 3" xfId="500" xr:uid="{00000000-0005-0000-0000-000026020000}"/>
    <cellStyle name="20% - Ênfase4 2 7" xfId="501" xr:uid="{00000000-0005-0000-0000-000027020000}"/>
    <cellStyle name="20% - Ênfase4 2 7 2" xfId="502" xr:uid="{00000000-0005-0000-0000-000028020000}"/>
    <cellStyle name="20% - Ênfase4 2 7 2 2" xfId="2355" xr:uid="{00000000-0005-0000-0000-000029020000}"/>
    <cellStyle name="20% - Ênfase4 2 7 3" xfId="503" xr:uid="{00000000-0005-0000-0000-00002A020000}"/>
    <cellStyle name="20% - Ênfase4 2 8" xfId="504" xr:uid="{00000000-0005-0000-0000-00002B020000}"/>
    <cellStyle name="20% - Ênfase4 2 8 2" xfId="505" xr:uid="{00000000-0005-0000-0000-00002C020000}"/>
    <cellStyle name="20% - Ênfase4 2 8 3" xfId="506" xr:uid="{00000000-0005-0000-0000-00002D020000}"/>
    <cellStyle name="20% - Ênfase4 2 9" xfId="507" xr:uid="{00000000-0005-0000-0000-00002E020000}"/>
    <cellStyle name="20% - Ênfase4 2 9 2" xfId="2356" xr:uid="{00000000-0005-0000-0000-00002F020000}"/>
    <cellStyle name="20% - Ênfase4 3" xfId="508" xr:uid="{00000000-0005-0000-0000-000030020000}"/>
    <cellStyle name="20% - Ênfase4 3 2" xfId="509" xr:uid="{00000000-0005-0000-0000-000031020000}"/>
    <cellStyle name="20% - Ênfase4 3 2 2" xfId="510" xr:uid="{00000000-0005-0000-0000-000032020000}"/>
    <cellStyle name="20% - Ênfase4 3 2 2 2" xfId="511" xr:uid="{00000000-0005-0000-0000-000033020000}"/>
    <cellStyle name="20% - Ênfase4 3 2 2 2 2" xfId="512" xr:uid="{00000000-0005-0000-0000-000034020000}"/>
    <cellStyle name="20% - Ênfase4 3 2 2 3" xfId="513" xr:uid="{00000000-0005-0000-0000-000035020000}"/>
    <cellStyle name="20% - Ênfase4 3 2 2 4" xfId="2357" xr:uid="{00000000-0005-0000-0000-000036020000}"/>
    <cellStyle name="20% - Ênfase4 3 2 3" xfId="514" xr:uid="{00000000-0005-0000-0000-000037020000}"/>
    <cellStyle name="20% - Ênfase4 3 2 3 2" xfId="515" xr:uid="{00000000-0005-0000-0000-000038020000}"/>
    <cellStyle name="20% - Ênfase4 3 2 3 2 2" xfId="2358" xr:uid="{00000000-0005-0000-0000-000039020000}"/>
    <cellStyle name="20% - Ênfase4 3 2 3 3" xfId="516" xr:uid="{00000000-0005-0000-0000-00003A020000}"/>
    <cellStyle name="20% - Ênfase4 3 2 4" xfId="517" xr:uid="{00000000-0005-0000-0000-00003B020000}"/>
    <cellStyle name="20% - Ênfase4 3 2 4 2" xfId="518" xr:uid="{00000000-0005-0000-0000-00003C020000}"/>
    <cellStyle name="20% - Ênfase4 3 2 5" xfId="519" xr:uid="{00000000-0005-0000-0000-00003D020000}"/>
    <cellStyle name="20% - Ênfase4 3 2 6" xfId="2359" xr:uid="{00000000-0005-0000-0000-00003E020000}"/>
    <cellStyle name="20% - Ênfase4 3 2 7" xfId="2360" xr:uid="{00000000-0005-0000-0000-00003F020000}"/>
    <cellStyle name="20% - Ênfase4 3 3" xfId="520" xr:uid="{00000000-0005-0000-0000-000040020000}"/>
    <cellStyle name="20% - Ênfase4 3 3 2" xfId="521" xr:uid="{00000000-0005-0000-0000-000041020000}"/>
    <cellStyle name="20% - Ênfase4 3 3 2 2" xfId="522" xr:uid="{00000000-0005-0000-0000-000042020000}"/>
    <cellStyle name="20% - Ênfase4 3 3 3" xfId="523" xr:uid="{00000000-0005-0000-0000-000043020000}"/>
    <cellStyle name="20% - Ênfase4 3 3 4" xfId="2361" xr:uid="{00000000-0005-0000-0000-000044020000}"/>
    <cellStyle name="20% - Ênfase4 3 4" xfId="524" xr:uid="{00000000-0005-0000-0000-000045020000}"/>
    <cellStyle name="20% - Ênfase4 3 4 2" xfId="525" xr:uid="{00000000-0005-0000-0000-000046020000}"/>
    <cellStyle name="20% - Ênfase4 3 4 2 2" xfId="2362" xr:uid="{00000000-0005-0000-0000-000047020000}"/>
    <cellStyle name="20% - Ênfase4 3 4 3" xfId="526" xr:uid="{00000000-0005-0000-0000-000048020000}"/>
    <cellStyle name="20% - Ênfase4 3 5" xfId="527" xr:uid="{00000000-0005-0000-0000-000049020000}"/>
    <cellStyle name="20% - Ênfase4 3 5 2" xfId="528" xr:uid="{00000000-0005-0000-0000-00004A020000}"/>
    <cellStyle name="20% - Ênfase4 3 6" xfId="529" xr:uid="{00000000-0005-0000-0000-00004B020000}"/>
    <cellStyle name="20% - Ênfase4 3 7" xfId="2363" xr:uid="{00000000-0005-0000-0000-00004C020000}"/>
    <cellStyle name="20% - Ênfase4 3 8" xfId="2364" xr:uid="{00000000-0005-0000-0000-00004D020000}"/>
    <cellStyle name="20% - Ênfase4 4" xfId="530" xr:uid="{00000000-0005-0000-0000-00004E020000}"/>
    <cellStyle name="20% - Ênfase4 4 2" xfId="531" xr:uid="{00000000-0005-0000-0000-00004F020000}"/>
    <cellStyle name="20% - Ênfase4 4 2 2" xfId="532" xr:uid="{00000000-0005-0000-0000-000050020000}"/>
    <cellStyle name="20% - Ênfase4 4 2 2 2" xfId="533" xr:uid="{00000000-0005-0000-0000-000051020000}"/>
    <cellStyle name="20% - Ênfase4 4 2 3" xfId="534" xr:uid="{00000000-0005-0000-0000-000052020000}"/>
    <cellStyle name="20% - Ênfase4 4 2 4" xfId="2365" xr:uid="{00000000-0005-0000-0000-000053020000}"/>
    <cellStyle name="20% - Ênfase4 4 3" xfId="535" xr:uid="{00000000-0005-0000-0000-000054020000}"/>
    <cellStyle name="20% - Ênfase4 4 3 2" xfId="536" xr:uid="{00000000-0005-0000-0000-000055020000}"/>
    <cellStyle name="20% - Ênfase4 4 3 2 2" xfId="2366" xr:uid="{00000000-0005-0000-0000-000056020000}"/>
    <cellStyle name="20% - Ênfase4 4 3 3" xfId="537" xr:uid="{00000000-0005-0000-0000-000057020000}"/>
    <cellStyle name="20% - Ênfase4 4 4" xfId="538" xr:uid="{00000000-0005-0000-0000-000058020000}"/>
    <cellStyle name="20% - Ênfase4 4 4 2" xfId="539" xr:uid="{00000000-0005-0000-0000-000059020000}"/>
    <cellStyle name="20% - Ênfase4 4 5" xfId="540" xr:uid="{00000000-0005-0000-0000-00005A020000}"/>
    <cellStyle name="20% - Ênfase4 4 6" xfId="2367" xr:uid="{00000000-0005-0000-0000-00005B020000}"/>
    <cellStyle name="20% - Ênfase4 4 7" xfId="2368" xr:uid="{00000000-0005-0000-0000-00005C020000}"/>
    <cellStyle name="20% - Ênfase4 5" xfId="2369" xr:uid="{00000000-0005-0000-0000-00005D020000}"/>
    <cellStyle name="20% - Ênfase5 2" xfId="541" xr:uid="{00000000-0005-0000-0000-00005E020000}"/>
    <cellStyle name="20% - Ênfase5 2 10" xfId="2370" xr:uid="{00000000-0005-0000-0000-00005F020000}"/>
    <cellStyle name="20% - Ênfase5 2 2" xfId="542" xr:uid="{00000000-0005-0000-0000-000060020000}"/>
    <cellStyle name="20% - Ênfase5 2 2 2" xfId="543" xr:uid="{00000000-0005-0000-0000-000061020000}"/>
    <cellStyle name="20% - Ênfase5 2 2 2 2" xfId="544" xr:uid="{00000000-0005-0000-0000-000062020000}"/>
    <cellStyle name="20% - Ênfase5 2 2 2 2 2" xfId="545" xr:uid="{00000000-0005-0000-0000-000063020000}"/>
    <cellStyle name="20% - Ênfase5 2 2 2 2 2 2" xfId="546" xr:uid="{00000000-0005-0000-0000-000064020000}"/>
    <cellStyle name="20% - Ênfase5 2 2 2 2 3" xfId="547" xr:uid="{00000000-0005-0000-0000-000065020000}"/>
    <cellStyle name="20% - Ênfase5 2 2 2 2 4" xfId="2371" xr:uid="{00000000-0005-0000-0000-000066020000}"/>
    <cellStyle name="20% - Ênfase5 2 2 2 3" xfId="548" xr:uid="{00000000-0005-0000-0000-000067020000}"/>
    <cellStyle name="20% - Ênfase5 2 2 2 3 2" xfId="549" xr:uid="{00000000-0005-0000-0000-000068020000}"/>
    <cellStyle name="20% - Ênfase5 2 2 2 3 2 2" xfId="2372" xr:uid="{00000000-0005-0000-0000-000069020000}"/>
    <cellStyle name="20% - Ênfase5 2 2 2 3 3" xfId="550" xr:uid="{00000000-0005-0000-0000-00006A020000}"/>
    <cellStyle name="20% - Ênfase5 2 2 2 4" xfId="551" xr:uid="{00000000-0005-0000-0000-00006B020000}"/>
    <cellStyle name="20% - Ênfase5 2 2 2 4 2" xfId="552" xr:uid="{00000000-0005-0000-0000-00006C020000}"/>
    <cellStyle name="20% - Ênfase5 2 2 2 5" xfId="553" xr:uid="{00000000-0005-0000-0000-00006D020000}"/>
    <cellStyle name="20% - Ênfase5 2 2 2 6" xfId="2373" xr:uid="{00000000-0005-0000-0000-00006E020000}"/>
    <cellStyle name="20% - Ênfase5 2 2 2 7" xfId="2374" xr:uid="{00000000-0005-0000-0000-00006F020000}"/>
    <cellStyle name="20% - Ênfase5 2 2 3" xfId="554" xr:uid="{00000000-0005-0000-0000-000070020000}"/>
    <cellStyle name="20% - Ênfase5 2 2 3 2" xfId="555" xr:uid="{00000000-0005-0000-0000-000071020000}"/>
    <cellStyle name="20% - Ênfase5 2 2 3 2 2" xfId="556" xr:uid="{00000000-0005-0000-0000-000072020000}"/>
    <cellStyle name="20% - Ênfase5 2 2 3 3" xfId="557" xr:uid="{00000000-0005-0000-0000-000073020000}"/>
    <cellStyle name="20% - Ênfase5 2 2 3 4" xfId="2375" xr:uid="{00000000-0005-0000-0000-000074020000}"/>
    <cellStyle name="20% - Ênfase5 2 2 4" xfId="558" xr:uid="{00000000-0005-0000-0000-000075020000}"/>
    <cellStyle name="20% - Ênfase5 2 2 4 2" xfId="559" xr:uid="{00000000-0005-0000-0000-000076020000}"/>
    <cellStyle name="20% - Ênfase5 2 2 4 2 2" xfId="2376" xr:uid="{00000000-0005-0000-0000-000077020000}"/>
    <cellStyle name="20% - Ênfase5 2 2 4 3" xfId="560" xr:uid="{00000000-0005-0000-0000-000078020000}"/>
    <cellStyle name="20% - Ênfase5 2 2 5" xfId="561" xr:uid="{00000000-0005-0000-0000-000079020000}"/>
    <cellStyle name="20% - Ênfase5 2 2 5 2" xfId="562" xr:uid="{00000000-0005-0000-0000-00007A020000}"/>
    <cellStyle name="20% - Ênfase5 2 2 6" xfId="563" xr:uid="{00000000-0005-0000-0000-00007B020000}"/>
    <cellStyle name="20% - Ênfase5 2 2 7" xfId="2377" xr:uid="{00000000-0005-0000-0000-00007C020000}"/>
    <cellStyle name="20% - Ênfase5 2 2 8" xfId="2378" xr:uid="{00000000-0005-0000-0000-00007D020000}"/>
    <cellStyle name="20% - Ênfase5 2 3" xfId="564" xr:uid="{00000000-0005-0000-0000-00007E020000}"/>
    <cellStyle name="20% - Ênfase5 2 3 2" xfId="565" xr:uid="{00000000-0005-0000-0000-00007F020000}"/>
    <cellStyle name="20% - Ênfase5 2 3 2 2" xfId="566" xr:uid="{00000000-0005-0000-0000-000080020000}"/>
    <cellStyle name="20% - Ênfase5 2 3 2 2 2" xfId="567" xr:uid="{00000000-0005-0000-0000-000081020000}"/>
    <cellStyle name="20% - Ênfase5 2 3 2 2 2 2" xfId="568" xr:uid="{00000000-0005-0000-0000-000082020000}"/>
    <cellStyle name="20% - Ênfase5 2 3 2 2 3" xfId="569" xr:uid="{00000000-0005-0000-0000-000083020000}"/>
    <cellStyle name="20% - Ênfase5 2 3 2 2 4" xfId="2379" xr:uid="{00000000-0005-0000-0000-000084020000}"/>
    <cellStyle name="20% - Ênfase5 2 3 2 3" xfId="570" xr:uid="{00000000-0005-0000-0000-000085020000}"/>
    <cellStyle name="20% - Ênfase5 2 3 2 3 2" xfId="571" xr:uid="{00000000-0005-0000-0000-000086020000}"/>
    <cellStyle name="20% - Ênfase5 2 3 2 3 2 2" xfId="2380" xr:uid="{00000000-0005-0000-0000-000087020000}"/>
    <cellStyle name="20% - Ênfase5 2 3 2 3 3" xfId="572" xr:uid="{00000000-0005-0000-0000-000088020000}"/>
    <cellStyle name="20% - Ênfase5 2 3 2 4" xfId="573" xr:uid="{00000000-0005-0000-0000-000089020000}"/>
    <cellStyle name="20% - Ênfase5 2 3 2 4 2" xfId="574" xr:uid="{00000000-0005-0000-0000-00008A020000}"/>
    <cellStyle name="20% - Ênfase5 2 3 2 5" xfId="575" xr:uid="{00000000-0005-0000-0000-00008B020000}"/>
    <cellStyle name="20% - Ênfase5 2 3 2 6" xfId="2381" xr:uid="{00000000-0005-0000-0000-00008C020000}"/>
    <cellStyle name="20% - Ênfase5 2 3 2 7" xfId="2382" xr:uid="{00000000-0005-0000-0000-00008D020000}"/>
    <cellStyle name="20% - Ênfase5 2 3 3" xfId="576" xr:uid="{00000000-0005-0000-0000-00008E020000}"/>
    <cellStyle name="20% - Ênfase5 2 3 3 2" xfId="577" xr:uid="{00000000-0005-0000-0000-00008F020000}"/>
    <cellStyle name="20% - Ênfase5 2 3 3 2 2" xfId="578" xr:uid="{00000000-0005-0000-0000-000090020000}"/>
    <cellStyle name="20% - Ênfase5 2 3 3 3" xfId="579" xr:uid="{00000000-0005-0000-0000-000091020000}"/>
    <cellStyle name="20% - Ênfase5 2 3 3 4" xfId="2383" xr:uid="{00000000-0005-0000-0000-000092020000}"/>
    <cellStyle name="20% - Ênfase5 2 3 4" xfId="580" xr:uid="{00000000-0005-0000-0000-000093020000}"/>
    <cellStyle name="20% - Ênfase5 2 3 4 2" xfId="581" xr:uid="{00000000-0005-0000-0000-000094020000}"/>
    <cellStyle name="20% - Ênfase5 2 3 4 2 2" xfId="2384" xr:uid="{00000000-0005-0000-0000-000095020000}"/>
    <cellStyle name="20% - Ênfase5 2 3 4 3" xfId="582" xr:uid="{00000000-0005-0000-0000-000096020000}"/>
    <cellStyle name="20% - Ênfase5 2 3 5" xfId="583" xr:uid="{00000000-0005-0000-0000-000097020000}"/>
    <cellStyle name="20% - Ênfase5 2 3 5 2" xfId="584" xr:uid="{00000000-0005-0000-0000-000098020000}"/>
    <cellStyle name="20% - Ênfase5 2 3 6" xfId="585" xr:uid="{00000000-0005-0000-0000-000099020000}"/>
    <cellStyle name="20% - Ênfase5 2 3 7" xfId="2385" xr:uid="{00000000-0005-0000-0000-00009A020000}"/>
    <cellStyle name="20% - Ênfase5 2 3 8" xfId="2386" xr:uid="{00000000-0005-0000-0000-00009B020000}"/>
    <cellStyle name="20% - Ênfase5 2 4" xfId="586" xr:uid="{00000000-0005-0000-0000-00009C020000}"/>
    <cellStyle name="20% - Ênfase5 2 4 2" xfId="587" xr:uid="{00000000-0005-0000-0000-00009D020000}"/>
    <cellStyle name="20% - Ênfase5 2 4 2 2" xfId="588" xr:uid="{00000000-0005-0000-0000-00009E020000}"/>
    <cellStyle name="20% - Ênfase5 2 4 2 2 2" xfId="589" xr:uid="{00000000-0005-0000-0000-00009F020000}"/>
    <cellStyle name="20% - Ênfase5 2 4 2 3" xfId="590" xr:uid="{00000000-0005-0000-0000-0000A0020000}"/>
    <cellStyle name="20% - Ênfase5 2 4 2 4" xfId="2387" xr:uid="{00000000-0005-0000-0000-0000A1020000}"/>
    <cellStyle name="20% - Ênfase5 2 4 3" xfId="591" xr:uid="{00000000-0005-0000-0000-0000A2020000}"/>
    <cellStyle name="20% - Ênfase5 2 4 3 2" xfId="592" xr:uid="{00000000-0005-0000-0000-0000A3020000}"/>
    <cellStyle name="20% - Ênfase5 2 4 3 2 2" xfId="2388" xr:uid="{00000000-0005-0000-0000-0000A4020000}"/>
    <cellStyle name="20% - Ênfase5 2 4 3 3" xfId="593" xr:uid="{00000000-0005-0000-0000-0000A5020000}"/>
    <cellStyle name="20% - Ênfase5 2 4 4" xfId="594" xr:uid="{00000000-0005-0000-0000-0000A6020000}"/>
    <cellStyle name="20% - Ênfase5 2 4 4 2" xfId="595" xr:uid="{00000000-0005-0000-0000-0000A7020000}"/>
    <cellStyle name="20% - Ênfase5 2 4 5" xfId="596" xr:uid="{00000000-0005-0000-0000-0000A8020000}"/>
    <cellStyle name="20% - Ênfase5 2 4 6" xfId="2389" xr:uid="{00000000-0005-0000-0000-0000A9020000}"/>
    <cellStyle name="20% - Ênfase5 2 4 7" xfId="2390" xr:uid="{00000000-0005-0000-0000-0000AA020000}"/>
    <cellStyle name="20% - Ênfase5 2 5" xfId="597" xr:uid="{00000000-0005-0000-0000-0000AB020000}"/>
    <cellStyle name="20% - Ênfase5 2 5 2" xfId="598" xr:uid="{00000000-0005-0000-0000-0000AC020000}"/>
    <cellStyle name="20% - Ênfase5 2 5 2 2" xfId="599" xr:uid="{00000000-0005-0000-0000-0000AD020000}"/>
    <cellStyle name="20% - Ênfase5 2 5 3" xfId="600" xr:uid="{00000000-0005-0000-0000-0000AE020000}"/>
    <cellStyle name="20% - Ênfase5 2 5 4" xfId="2391" xr:uid="{00000000-0005-0000-0000-0000AF020000}"/>
    <cellStyle name="20% - Ênfase5 2 6" xfId="601" xr:uid="{00000000-0005-0000-0000-0000B0020000}"/>
    <cellStyle name="20% - Ênfase5 2 6 2" xfId="602" xr:uid="{00000000-0005-0000-0000-0000B1020000}"/>
    <cellStyle name="20% - Ênfase5 2 6 2 2" xfId="2392" xr:uid="{00000000-0005-0000-0000-0000B2020000}"/>
    <cellStyle name="20% - Ênfase5 2 6 3" xfId="603" xr:uid="{00000000-0005-0000-0000-0000B3020000}"/>
    <cellStyle name="20% - Ênfase5 2 7" xfId="604" xr:uid="{00000000-0005-0000-0000-0000B4020000}"/>
    <cellStyle name="20% - Ênfase5 2 7 2" xfId="605" xr:uid="{00000000-0005-0000-0000-0000B5020000}"/>
    <cellStyle name="20% - Ênfase5 2 7 3" xfId="606" xr:uid="{00000000-0005-0000-0000-0000B6020000}"/>
    <cellStyle name="20% - Ênfase5 2 8" xfId="607" xr:uid="{00000000-0005-0000-0000-0000B7020000}"/>
    <cellStyle name="20% - Ênfase5 2 9" xfId="2393" xr:uid="{00000000-0005-0000-0000-0000B8020000}"/>
    <cellStyle name="20% - Ênfase5 3" xfId="608" xr:uid="{00000000-0005-0000-0000-0000B9020000}"/>
    <cellStyle name="20% - Ênfase5 3 2" xfId="609" xr:uid="{00000000-0005-0000-0000-0000BA020000}"/>
    <cellStyle name="20% - Ênfase5 3 2 2" xfId="610" xr:uid="{00000000-0005-0000-0000-0000BB020000}"/>
    <cellStyle name="20% - Ênfase5 3 2 2 2" xfId="611" xr:uid="{00000000-0005-0000-0000-0000BC020000}"/>
    <cellStyle name="20% - Ênfase5 3 2 2 2 2" xfId="612" xr:uid="{00000000-0005-0000-0000-0000BD020000}"/>
    <cellStyle name="20% - Ênfase5 3 2 2 3" xfId="613" xr:uid="{00000000-0005-0000-0000-0000BE020000}"/>
    <cellStyle name="20% - Ênfase5 3 2 2 4" xfId="2394" xr:uid="{00000000-0005-0000-0000-0000BF020000}"/>
    <cellStyle name="20% - Ênfase5 3 2 3" xfId="614" xr:uid="{00000000-0005-0000-0000-0000C0020000}"/>
    <cellStyle name="20% - Ênfase5 3 2 3 2" xfId="615" xr:uid="{00000000-0005-0000-0000-0000C1020000}"/>
    <cellStyle name="20% - Ênfase5 3 2 3 2 2" xfId="2395" xr:uid="{00000000-0005-0000-0000-0000C2020000}"/>
    <cellStyle name="20% - Ênfase5 3 2 3 3" xfId="616" xr:uid="{00000000-0005-0000-0000-0000C3020000}"/>
    <cellStyle name="20% - Ênfase5 3 2 4" xfId="617" xr:uid="{00000000-0005-0000-0000-0000C4020000}"/>
    <cellStyle name="20% - Ênfase5 3 2 4 2" xfId="618" xr:uid="{00000000-0005-0000-0000-0000C5020000}"/>
    <cellStyle name="20% - Ênfase5 3 2 5" xfId="619" xr:uid="{00000000-0005-0000-0000-0000C6020000}"/>
    <cellStyle name="20% - Ênfase5 3 2 6" xfId="2396" xr:uid="{00000000-0005-0000-0000-0000C7020000}"/>
    <cellStyle name="20% - Ênfase5 3 2 7" xfId="2397" xr:uid="{00000000-0005-0000-0000-0000C8020000}"/>
    <cellStyle name="20% - Ênfase5 3 3" xfId="620" xr:uid="{00000000-0005-0000-0000-0000C9020000}"/>
    <cellStyle name="20% - Ênfase5 3 3 2" xfId="621" xr:uid="{00000000-0005-0000-0000-0000CA020000}"/>
    <cellStyle name="20% - Ênfase5 3 3 2 2" xfId="622" xr:uid="{00000000-0005-0000-0000-0000CB020000}"/>
    <cellStyle name="20% - Ênfase5 3 3 3" xfId="623" xr:uid="{00000000-0005-0000-0000-0000CC020000}"/>
    <cellStyle name="20% - Ênfase5 3 3 4" xfId="2398" xr:uid="{00000000-0005-0000-0000-0000CD020000}"/>
    <cellStyle name="20% - Ênfase5 3 4" xfId="624" xr:uid="{00000000-0005-0000-0000-0000CE020000}"/>
    <cellStyle name="20% - Ênfase5 3 4 2" xfId="625" xr:uid="{00000000-0005-0000-0000-0000CF020000}"/>
    <cellStyle name="20% - Ênfase5 3 4 2 2" xfId="2399" xr:uid="{00000000-0005-0000-0000-0000D0020000}"/>
    <cellStyle name="20% - Ênfase5 3 4 3" xfId="626" xr:uid="{00000000-0005-0000-0000-0000D1020000}"/>
    <cellStyle name="20% - Ênfase5 3 5" xfId="627" xr:uid="{00000000-0005-0000-0000-0000D2020000}"/>
    <cellStyle name="20% - Ênfase5 3 5 2" xfId="628" xr:uid="{00000000-0005-0000-0000-0000D3020000}"/>
    <cellStyle name="20% - Ênfase5 3 6" xfId="629" xr:uid="{00000000-0005-0000-0000-0000D4020000}"/>
    <cellStyle name="20% - Ênfase5 3 7" xfId="2400" xr:uid="{00000000-0005-0000-0000-0000D5020000}"/>
    <cellStyle name="20% - Ênfase5 3 8" xfId="2401" xr:uid="{00000000-0005-0000-0000-0000D6020000}"/>
    <cellStyle name="20% - Ênfase5 4" xfId="630" xr:uid="{00000000-0005-0000-0000-0000D7020000}"/>
    <cellStyle name="20% - Ênfase5 4 2" xfId="631" xr:uid="{00000000-0005-0000-0000-0000D8020000}"/>
    <cellStyle name="20% - Ênfase5 4 2 2" xfId="632" xr:uid="{00000000-0005-0000-0000-0000D9020000}"/>
    <cellStyle name="20% - Ênfase5 4 2 2 2" xfId="633" xr:uid="{00000000-0005-0000-0000-0000DA020000}"/>
    <cellStyle name="20% - Ênfase5 4 2 3" xfId="634" xr:uid="{00000000-0005-0000-0000-0000DB020000}"/>
    <cellStyle name="20% - Ênfase5 4 2 4" xfId="2402" xr:uid="{00000000-0005-0000-0000-0000DC020000}"/>
    <cellStyle name="20% - Ênfase5 4 3" xfId="635" xr:uid="{00000000-0005-0000-0000-0000DD020000}"/>
    <cellStyle name="20% - Ênfase5 4 3 2" xfId="636" xr:uid="{00000000-0005-0000-0000-0000DE020000}"/>
    <cellStyle name="20% - Ênfase5 4 3 2 2" xfId="2403" xr:uid="{00000000-0005-0000-0000-0000DF020000}"/>
    <cellStyle name="20% - Ênfase5 4 3 3" xfId="637" xr:uid="{00000000-0005-0000-0000-0000E0020000}"/>
    <cellStyle name="20% - Ênfase5 4 4" xfId="638" xr:uid="{00000000-0005-0000-0000-0000E1020000}"/>
    <cellStyle name="20% - Ênfase5 4 4 2" xfId="639" xr:uid="{00000000-0005-0000-0000-0000E2020000}"/>
    <cellStyle name="20% - Ênfase5 4 5" xfId="640" xr:uid="{00000000-0005-0000-0000-0000E3020000}"/>
    <cellStyle name="20% - Ênfase5 4 6" xfId="2404" xr:uid="{00000000-0005-0000-0000-0000E4020000}"/>
    <cellStyle name="20% - Ênfase5 4 7" xfId="2405" xr:uid="{00000000-0005-0000-0000-0000E5020000}"/>
    <cellStyle name="20% - Ênfase5 5" xfId="641" xr:uid="{00000000-0005-0000-0000-0000E6020000}"/>
    <cellStyle name="20% - Ênfase5 5 2" xfId="642" xr:uid="{00000000-0005-0000-0000-0000E7020000}"/>
    <cellStyle name="20% - Ênfase5 5 2 2" xfId="643" xr:uid="{00000000-0005-0000-0000-0000E8020000}"/>
    <cellStyle name="20% - Ênfase5 5 3" xfId="644" xr:uid="{00000000-0005-0000-0000-0000E9020000}"/>
    <cellStyle name="20% - Ênfase5 6" xfId="645" xr:uid="{00000000-0005-0000-0000-0000EA020000}"/>
    <cellStyle name="20% - Ênfase5 6 2" xfId="646" xr:uid="{00000000-0005-0000-0000-0000EB020000}"/>
    <cellStyle name="20% - Ênfase5 7" xfId="647" xr:uid="{00000000-0005-0000-0000-0000EC020000}"/>
    <cellStyle name="20% - Ênfase5 7 2" xfId="2406" xr:uid="{00000000-0005-0000-0000-0000ED020000}"/>
    <cellStyle name="20% - Ênfase5 8" xfId="648" xr:uid="{00000000-0005-0000-0000-0000EE020000}"/>
    <cellStyle name="20% - Ênfase5 9" xfId="649" xr:uid="{00000000-0005-0000-0000-0000EF020000}"/>
    <cellStyle name="20% - Ênfase6 2" xfId="650" xr:uid="{00000000-0005-0000-0000-0000F0020000}"/>
    <cellStyle name="20% - Ênfase6 2 10" xfId="2407" xr:uid="{00000000-0005-0000-0000-0000F1020000}"/>
    <cellStyle name="20% - Ênfase6 2 2" xfId="651" xr:uid="{00000000-0005-0000-0000-0000F2020000}"/>
    <cellStyle name="20% - Ênfase6 2 2 2" xfId="652" xr:uid="{00000000-0005-0000-0000-0000F3020000}"/>
    <cellStyle name="20% - Ênfase6 2 2 2 2" xfId="653" xr:uid="{00000000-0005-0000-0000-0000F4020000}"/>
    <cellStyle name="20% - Ênfase6 2 2 2 2 2" xfId="654" xr:uid="{00000000-0005-0000-0000-0000F5020000}"/>
    <cellStyle name="20% - Ênfase6 2 2 2 2 2 2" xfId="655" xr:uid="{00000000-0005-0000-0000-0000F6020000}"/>
    <cellStyle name="20% - Ênfase6 2 2 2 2 3" xfId="656" xr:uid="{00000000-0005-0000-0000-0000F7020000}"/>
    <cellStyle name="20% - Ênfase6 2 2 2 2 4" xfId="2408" xr:uid="{00000000-0005-0000-0000-0000F8020000}"/>
    <cellStyle name="20% - Ênfase6 2 2 2 3" xfId="657" xr:uid="{00000000-0005-0000-0000-0000F9020000}"/>
    <cellStyle name="20% - Ênfase6 2 2 2 3 2" xfId="658" xr:uid="{00000000-0005-0000-0000-0000FA020000}"/>
    <cellStyle name="20% - Ênfase6 2 2 2 3 2 2" xfId="2409" xr:uid="{00000000-0005-0000-0000-0000FB020000}"/>
    <cellStyle name="20% - Ênfase6 2 2 2 3 3" xfId="659" xr:uid="{00000000-0005-0000-0000-0000FC020000}"/>
    <cellStyle name="20% - Ênfase6 2 2 2 4" xfId="660" xr:uid="{00000000-0005-0000-0000-0000FD020000}"/>
    <cellStyle name="20% - Ênfase6 2 2 2 4 2" xfId="661" xr:uid="{00000000-0005-0000-0000-0000FE020000}"/>
    <cellStyle name="20% - Ênfase6 2 2 2 5" xfId="662" xr:uid="{00000000-0005-0000-0000-0000FF020000}"/>
    <cellStyle name="20% - Ênfase6 2 2 2 6" xfId="2410" xr:uid="{00000000-0005-0000-0000-000000030000}"/>
    <cellStyle name="20% - Ênfase6 2 2 2 7" xfId="2411" xr:uid="{00000000-0005-0000-0000-000001030000}"/>
    <cellStyle name="20% - Ênfase6 2 2 3" xfId="663" xr:uid="{00000000-0005-0000-0000-000002030000}"/>
    <cellStyle name="20% - Ênfase6 2 2 3 2" xfId="664" xr:uid="{00000000-0005-0000-0000-000003030000}"/>
    <cellStyle name="20% - Ênfase6 2 2 3 2 2" xfId="665" xr:uid="{00000000-0005-0000-0000-000004030000}"/>
    <cellStyle name="20% - Ênfase6 2 2 3 3" xfId="666" xr:uid="{00000000-0005-0000-0000-000005030000}"/>
    <cellStyle name="20% - Ênfase6 2 2 3 4" xfId="2412" xr:uid="{00000000-0005-0000-0000-000006030000}"/>
    <cellStyle name="20% - Ênfase6 2 2 4" xfId="667" xr:uid="{00000000-0005-0000-0000-000007030000}"/>
    <cellStyle name="20% - Ênfase6 2 2 4 2" xfId="668" xr:uid="{00000000-0005-0000-0000-000008030000}"/>
    <cellStyle name="20% - Ênfase6 2 2 4 2 2" xfId="2413" xr:uid="{00000000-0005-0000-0000-000009030000}"/>
    <cellStyle name="20% - Ênfase6 2 2 4 3" xfId="669" xr:uid="{00000000-0005-0000-0000-00000A030000}"/>
    <cellStyle name="20% - Ênfase6 2 2 5" xfId="670" xr:uid="{00000000-0005-0000-0000-00000B030000}"/>
    <cellStyle name="20% - Ênfase6 2 2 5 2" xfId="671" xr:uid="{00000000-0005-0000-0000-00000C030000}"/>
    <cellStyle name="20% - Ênfase6 2 2 6" xfId="672" xr:uid="{00000000-0005-0000-0000-00000D030000}"/>
    <cellStyle name="20% - Ênfase6 2 2 7" xfId="2414" xr:uid="{00000000-0005-0000-0000-00000E030000}"/>
    <cellStyle name="20% - Ênfase6 2 2 8" xfId="2415" xr:uid="{00000000-0005-0000-0000-00000F030000}"/>
    <cellStyle name="20% - Ênfase6 2 3" xfId="673" xr:uid="{00000000-0005-0000-0000-000010030000}"/>
    <cellStyle name="20% - Ênfase6 2 3 2" xfId="674" xr:uid="{00000000-0005-0000-0000-000011030000}"/>
    <cellStyle name="20% - Ênfase6 2 3 2 2" xfId="675" xr:uid="{00000000-0005-0000-0000-000012030000}"/>
    <cellStyle name="20% - Ênfase6 2 3 2 2 2" xfId="676" xr:uid="{00000000-0005-0000-0000-000013030000}"/>
    <cellStyle name="20% - Ênfase6 2 3 2 2 2 2" xfId="677" xr:uid="{00000000-0005-0000-0000-000014030000}"/>
    <cellStyle name="20% - Ênfase6 2 3 2 2 3" xfId="678" xr:uid="{00000000-0005-0000-0000-000015030000}"/>
    <cellStyle name="20% - Ênfase6 2 3 2 2 4" xfId="2416" xr:uid="{00000000-0005-0000-0000-000016030000}"/>
    <cellStyle name="20% - Ênfase6 2 3 2 3" xfId="679" xr:uid="{00000000-0005-0000-0000-000017030000}"/>
    <cellStyle name="20% - Ênfase6 2 3 2 3 2" xfId="680" xr:uid="{00000000-0005-0000-0000-000018030000}"/>
    <cellStyle name="20% - Ênfase6 2 3 2 3 2 2" xfId="2417" xr:uid="{00000000-0005-0000-0000-000019030000}"/>
    <cellStyle name="20% - Ênfase6 2 3 2 3 3" xfId="681" xr:uid="{00000000-0005-0000-0000-00001A030000}"/>
    <cellStyle name="20% - Ênfase6 2 3 2 4" xfId="682" xr:uid="{00000000-0005-0000-0000-00001B030000}"/>
    <cellStyle name="20% - Ênfase6 2 3 2 4 2" xfId="683" xr:uid="{00000000-0005-0000-0000-00001C030000}"/>
    <cellStyle name="20% - Ênfase6 2 3 2 5" xfId="684" xr:uid="{00000000-0005-0000-0000-00001D030000}"/>
    <cellStyle name="20% - Ênfase6 2 3 2 6" xfId="2418" xr:uid="{00000000-0005-0000-0000-00001E030000}"/>
    <cellStyle name="20% - Ênfase6 2 3 2 7" xfId="2419" xr:uid="{00000000-0005-0000-0000-00001F030000}"/>
    <cellStyle name="20% - Ênfase6 2 3 3" xfId="685" xr:uid="{00000000-0005-0000-0000-000020030000}"/>
    <cellStyle name="20% - Ênfase6 2 3 3 2" xfId="686" xr:uid="{00000000-0005-0000-0000-000021030000}"/>
    <cellStyle name="20% - Ênfase6 2 3 3 2 2" xfId="687" xr:uid="{00000000-0005-0000-0000-000022030000}"/>
    <cellStyle name="20% - Ênfase6 2 3 3 3" xfId="688" xr:uid="{00000000-0005-0000-0000-000023030000}"/>
    <cellStyle name="20% - Ênfase6 2 3 3 4" xfId="2420" xr:uid="{00000000-0005-0000-0000-000024030000}"/>
    <cellStyle name="20% - Ênfase6 2 3 4" xfId="689" xr:uid="{00000000-0005-0000-0000-000025030000}"/>
    <cellStyle name="20% - Ênfase6 2 3 4 2" xfId="690" xr:uid="{00000000-0005-0000-0000-000026030000}"/>
    <cellStyle name="20% - Ênfase6 2 3 4 2 2" xfId="2421" xr:uid="{00000000-0005-0000-0000-000027030000}"/>
    <cellStyle name="20% - Ênfase6 2 3 4 3" xfId="691" xr:uid="{00000000-0005-0000-0000-000028030000}"/>
    <cellStyle name="20% - Ênfase6 2 3 5" xfId="692" xr:uid="{00000000-0005-0000-0000-000029030000}"/>
    <cellStyle name="20% - Ênfase6 2 3 5 2" xfId="693" xr:uid="{00000000-0005-0000-0000-00002A030000}"/>
    <cellStyle name="20% - Ênfase6 2 3 6" xfId="694" xr:uid="{00000000-0005-0000-0000-00002B030000}"/>
    <cellStyle name="20% - Ênfase6 2 3 7" xfId="2422" xr:uid="{00000000-0005-0000-0000-00002C030000}"/>
    <cellStyle name="20% - Ênfase6 2 3 8" xfId="2423" xr:uid="{00000000-0005-0000-0000-00002D030000}"/>
    <cellStyle name="20% - Ênfase6 2 4" xfId="695" xr:uid="{00000000-0005-0000-0000-00002E030000}"/>
    <cellStyle name="20% - Ênfase6 2 4 2" xfId="696" xr:uid="{00000000-0005-0000-0000-00002F030000}"/>
    <cellStyle name="20% - Ênfase6 2 4 2 2" xfId="697" xr:uid="{00000000-0005-0000-0000-000030030000}"/>
    <cellStyle name="20% - Ênfase6 2 4 2 2 2" xfId="698" xr:uid="{00000000-0005-0000-0000-000031030000}"/>
    <cellStyle name="20% - Ênfase6 2 4 2 3" xfId="699" xr:uid="{00000000-0005-0000-0000-000032030000}"/>
    <cellStyle name="20% - Ênfase6 2 4 2 4" xfId="2424" xr:uid="{00000000-0005-0000-0000-000033030000}"/>
    <cellStyle name="20% - Ênfase6 2 4 3" xfId="700" xr:uid="{00000000-0005-0000-0000-000034030000}"/>
    <cellStyle name="20% - Ênfase6 2 4 3 2" xfId="701" xr:uid="{00000000-0005-0000-0000-000035030000}"/>
    <cellStyle name="20% - Ênfase6 2 4 3 2 2" xfId="2425" xr:uid="{00000000-0005-0000-0000-000036030000}"/>
    <cellStyle name="20% - Ênfase6 2 4 3 3" xfId="702" xr:uid="{00000000-0005-0000-0000-000037030000}"/>
    <cellStyle name="20% - Ênfase6 2 4 4" xfId="703" xr:uid="{00000000-0005-0000-0000-000038030000}"/>
    <cellStyle name="20% - Ênfase6 2 4 4 2" xfId="704" xr:uid="{00000000-0005-0000-0000-000039030000}"/>
    <cellStyle name="20% - Ênfase6 2 4 5" xfId="705" xr:uid="{00000000-0005-0000-0000-00003A030000}"/>
    <cellStyle name="20% - Ênfase6 2 4 6" xfId="2426" xr:uid="{00000000-0005-0000-0000-00003B030000}"/>
    <cellStyle name="20% - Ênfase6 2 4 7" xfId="2427" xr:uid="{00000000-0005-0000-0000-00003C030000}"/>
    <cellStyle name="20% - Ênfase6 2 5" xfId="706" xr:uid="{00000000-0005-0000-0000-00003D030000}"/>
    <cellStyle name="20% - Ênfase6 2 5 2" xfId="707" xr:uid="{00000000-0005-0000-0000-00003E030000}"/>
    <cellStyle name="20% - Ênfase6 2 5 2 2" xfId="708" xr:uid="{00000000-0005-0000-0000-00003F030000}"/>
    <cellStyle name="20% - Ênfase6 2 5 3" xfId="709" xr:uid="{00000000-0005-0000-0000-000040030000}"/>
    <cellStyle name="20% - Ênfase6 2 5 4" xfId="2428" xr:uid="{00000000-0005-0000-0000-000041030000}"/>
    <cellStyle name="20% - Ênfase6 2 6" xfId="710" xr:uid="{00000000-0005-0000-0000-000042030000}"/>
    <cellStyle name="20% - Ênfase6 2 6 2" xfId="711" xr:uid="{00000000-0005-0000-0000-000043030000}"/>
    <cellStyle name="20% - Ênfase6 2 6 2 2" xfId="2429" xr:uid="{00000000-0005-0000-0000-000044030000}"/>
    <cellStyle name="20% - Ênfase6 2 6 3" xfId="712" xr:uid="{00000000-0005-0000-0000-000045030000}"/>
    <cellStyle name="20% - Ênfase6 2 7" xfId="713" xr:uid="{00000000-0005-0000-0000-000046030000}"/>
    <cellStyle name="20% - Ênfase6 2 7 2" xfId="714" xr:uid="{00000000-0005-0000-0000-000047030000}"/>
    <cellStyle name="20% - Ênfase6 2 7 3" xfId="715" xr:uid="{00000000-0005-0000-0000-000048030000}"/>
    <cellStyle name="20% - Ênfase6 2 8" xfId="716" xr:uid="{00000000-0005-0000-0000-000049030000}"/>
    <cellStyle name="20% - Ênfase6 2 9" xfId="2430" xr:uid="{00000000-0005-0000-0000-00004A030000}"/>
    <cellStyle name="20% - Ênfase6 3" xfId="717" xr:uid="{00000000-0005-0000-0000-00004B030000}"/>
    <cellStyle name="20% - Ênfase6 3 2" xfId="718" xr:uid="{00000000-0005-0000-0000-00004C030000}"/>
    <cellStyle name="20% - Ênfase6 3 2 2" xfId="719" xr:uid="{00000000-0005-0000-0000-00004D030000}"/>
    <cellStyle name="20% - Ênfase6 3 2 2 2" xfId="720" xr:uid="{00000000-0005-0000-0000-00004E030000}"/>
    <cellStyle name="20% - Ênfase6 3 2 2 2 2" xfId="721" xr:uid="{00000000-0005-0000-0000-00004F030000}"/>
    <cellStyle name="20% - Ênfase6 3 2 2 3" xfId="722" xr:uid="{00000000-0005-0000-0000-000050030000}"/>
    <cellStyle name="20% - Ênfase6 3 2 2 4" xfId="2431" xr:uid="{00000000-0005-0000-0000-000051030000}"/>
    <cellStyle name="20% - Ênfase6 3 2 3" xfId="723" xr:uid="{00000000-0005-0000-0000-000052030000}"/>
    <cellStyle name="20% - Ênfase6 3 2 3 2" xfId="724" xr:uid="{00000000-0005-0000-0000-000053030000}"/>
    <cellStyle name="20% - Ênfase6 3 2 3 2 2" xfId="2432" xr:uid="{00000000-0005-0000-0000-000054030000}"/>
    <cellStyle name="20% - Ênfase6 3 2 3 3" xfId="725" xr:uid="{00000000-0005-0000-0000-000055030000}"/>
    <cellStyle name="20% - Ênfase6 3 2 4" xfId="726" xr:uid="{00000000-0005-0000-0000-000056030000}"/>
    <cellStyle name="20% - Ênfase6 3 2 4 2" xfId="727" xr:uid="{00000000-0005-0000-0000-000057030000}"/>
    <cellStyle name="20% - Ênfase6 3 2 5" xfId="728" xr:uid="{00000000-0005-0000-0000-000058030000}"/>
    <cellStyle name="20% - Ênfase6 3 2 6" xfId="2433" xr:uid="{00000000-0005-0000-0000-000059030000}"/>
    <cellStyle name="20% - Ênfase6 3 2 7" xfId="2434" xr:uid="{00000000-0005-0000-0000-00005A030000}"/>
    <cellStyle name="20% - Ênfase6 3 3" xfId="729" xr:uid="{00000000-0005-0000-0000-00005B030000}"/>
    <cellStyle name="20% - Ênfase6 3 3 2" xfId="730" xr:uid="{00000000-0005-0000-0000-00005C030000}"/>
    <cellStyle name="20% - Ênfase6 3 3 2 2" xfId="731" xr:uid="{00000000-0005-0000-0000-00005D030000}"/>
    <cellStyle name="20% - Ênfase6 3 3 3" xfId="732" xr:uid="{00000000-0005-0000-0000-00005E030000}"/>
    <cellStyle name="20% - Ênfase6 3 3 4" xfId="2435" xr:uid="{00000000-0005-0000-0000-00005F030000}"/>
    <cellStyle name="20% - Ênfase6 3 4" xfId="733" xr:uid="{00000000-0005-0000-0000-000060030000}"/>
    <cellStyle name="20% - Ênfase6 3 4 2" xfId="734" xr:uid="{00000000-0005-0000-0000-000061030000}"/>
    <cellStyle name="20% - Ênfase6 3 4 2 2" xfId="2436" xr:uid="{00000000-0005-0000-0000-000062030000}"/>
    <cellStyle name="20% - Ênfase6 3 4 3" xfId="735" xr:uid="{00000000-0005-0000-0000-000063030000}"/>
    <cellStyle name="20% - Ênfase6 3 5" xfId="736" xr:uid="{00000000-0005-0000-0000-000064030000}"/>
    <cellStyle name="20% - Ênfase6 3 5 2" xfId="737" xr:uid="{00000000-0005-0000-0000-000065030000}"/>
    <cellStyle name="20% - Ênfase6 3 6" xfId="738" xr:uid="{00000000-0005-0000-0000-000066030000}"/>
    <cellStyle name="20% - Ênfase6 3 7" xfId="2437" xr:uid="{00000000-0005-0000-0000-000067030000}"/>
    <cellStyle name="20% - Ênfase6 3 8" xfId="2438" xr:uid="{00000000-0005-0000-0000-000068030000}"/>
    <cellStyle name="20% - Ênfase6 4" xfId="739" xr:uid="{00000000-0005-0000-0000-000069030000}"/>
    <cellStyle name="20% - Ênfase6 4 2" xfId="740" xr:uid="{00000000-0005-0000-0000-00006A030000}"/>
    <cellStyle name="20% - Ênfase6 4 2 2" xfId="741" xr:uid="{00000000-0005-0000-0000-00006B030000}"/>
    <cellStyle name="20% - Ênfase6 4 2 2 2" xfId="742" xr:uid="{00000000-0005-0000-0000-00006C030000}"/>
    <cellStyle name="20% - Ênfase6 4 2 3" xfId="743" xr:uid="{00000000-0005-0000-0000-00006D030000}"/>
    <cellStyle name="20% - Ênfase6 4 2 4" xfId="2439" xr:uid="{00000000-0005-0000-0000-00006E030000}"/>
    <cellStyle name="20% - Ênfase6 4 3" xfId="744" xr:uid="{00000000-0005-0000-0000-00006F030000}"/>
    <cellStyle name="20% - Ênfase6 4 3 2" xfId="745" xr:uid="{00000000-0005-0000-0000-000070030000}"/>
    <cellStyle name="20% - Ênfase6 4 3 2 2" xfId="2440" xr:uid="{00000000-0005-0000-0000-000071030000}"/>
    <cellStyle name="20% - Ênfase6 4 3 3" xfId="746" xr:uid="{00000000-0005-0000-0000-000072030000}"/>
    <cellStyle name="20% - Ênfase6 4 4" xfId="747" xr:uid="{00000000-0005-0000-0000-000073030000}"/>
    <cellStyle name="20% - Ênfase6 4 4 2" xfId="748" xr:uid="{00000000-0005-0000-0000-000074030000}"/>
    <cellStyle name="20% - Ênfase6 4 5" xfId="749" xr:uid="{00000000-0005-0000-0000-000075030000}"/>
    <cellStyle name="20% - Ênfase6 4 6" xfId="2441" xr:uid="{00000000-0005-0000-0000-000076030000}"/>
    <cellStyle name="20% - Ênfase6 4 7" xfId="2442" xr:uid="{00000000-0005-0000-0000-000077030000}"/>
    <cellStyle name="20% - Ênfase6 5" xfId="750" xr:uid="{00000000-0005-0000-0000-000078030000}"/>
    <cellStyle name="20% - Ênfase6 5 2" xfId="751" xr:uid="{00000000-0005-0000-0000-000079030000}"/>
    <cellStyle name="20% - Ênfase6 5 2 2" xfId="752" xr:uid="{00000000-0005-0000-0000-00007A030000}"/>
    <cellStyle name="20% - Ênfase6 5 3" xfId="753" xr:uid="{00000000-0005-0000-0000-00007B030000}"/>
    <cellStyle name="20% - Ênfase6 6" xfId="754" xr:uid="{00000000-0005-0000-0000-00007C030000}"/>
    <cellStyle name="20% - Ênfase6 6 2" xfId="755" xr:uid="{00000000-0005-0000-0000-00007D030000}"/>
    <cellStyle name="20% - Ênfase6 7" xfId="756" xr:uid="{00000000-0005-0000-0000-00007E030000}"/>
    <cellStyle name="20% - Ênfase6 7 2" xfId="2443" xr:uid="{00000000-0005-0000-0000-00007F030000}"/>
    <cellStyle name="20% - Ênfase6 8" xfId="757" xr:uid="{00000000-0005-0000-0000-000080030000}"/>
    <cellStyle name="20% - Ênfase6 9" xfId="758" xr:uid="{00000000-0005-0000-0000-000081030000}"/>
    <cellStyle name="40% - Accent1" xfId="759" xr:uid="{00000000-0005-0000-0000-000082030000}"/>
    <cellStyle name="40% - Accent2" xfId="760" xr:uid="{00000000-0005-0000-0000-000083030000}"/>
    <cellStyle name="40% - Accent3" xfId="761" xr:uid="{00000000-0005-0000-0000-000084030000}"/>
    <cellStyle name="40% - Accent4" xfId="762" xr:uid="{00000000-0005-0000-0000-000085030000}"/>
    <cellStyle name="40% - Accent5" xfId="763" xr:uid="{00000000-0005-0000-0000-000086030000}"/>
    <cellStyle name="40% - Accent6" xfId="764" xr:uid="{00000000-0005-0000-0000-000087030000}"/>
    <cellStyle name="40% - Ênfase1 2" xfId="765" xr:uid="{00000000-0005-0000-0000-000088030000}"/>
    <cellStyle name="40% - Ênfase1 2 10" xfId="2444" xr:uid="{00000000-0005-0000-0000-000089030000}"/>
    <cellStyle name="40% - Ênfase1 2 2" xfId="766" xr:uid="{00000000-0005-0000-0000-00008A030000}"/>
    <cellStyle name="40% - Ênfase1 2 2 2" xfId="767" xr:uid="{00000000-0005-0000-0000-00008B030000}"/>
    <cellStyle name="40% - Ênfase1 2 2 2 2" xfId="768" xr:uid="{00000000-0005-0000-0000-00008C030000}"/>
    <cellStyle name="40% - Ênfase1 2 2 2 2 2" xfId="769" xr:uid="{00000000-0005-0000-0000-00008D030000}"/>
    <cellStyle name="40% - Ênfase1 2 2 2 2 2 2" xfId="770" xr:uid="{00000000-0005-0000-0000-00008E030000}"/>
    <cellStyle name="40% - Ênfase1 2 2 2 2 3" xfId="771" xr:uid="{00000000-0005-0000-0000-00008F030000}"/>
    <cellStyle name="40% - Ênfase1 2 2 2 2 4" xfId="2445" xr:uid="{00000000-0005-0000-0000-000090030000}"/>
    <cellStyle name="40% - Ênfase1 2 2 2 3" xfId="772" xr:uid="{00000000-0005-0000-0000-000091030000}"/>
    <cellStyle name="40% - Ênfase1 2 2 2 3 2" xfId="773" xr:uid="{00000000-0005-0000-0000-000092030000}"/>
    <cellStyle name="40% - Ênfase1 2 2 2 3 2 2" xfId="2446" xr:uid="{00000000-0005-0000-0000-000093030000}"/>
    <cellStyle name="40% - Ênfase1 2 2 2 3 3" xfId="774" xr:uid="{00000000-0005-0000-0000-000094030000}"/>
    <cellStyle name="40% - Ênfase1 2 2 2 4" xfId="775" xr:uid="{00000000-0005-0000-0000-000095030000}"/>
    <cellStyle name="40% - Ênfase1 2 2 2 4 2" xfId="776" xr:uid="{00000000-0005-0000-0000-000096030000}"/>
    <cellStyle name="40% - Ênfase1 2 2 2 5" xfId="777" xr:uid="{00000000-0005-0000-0000-000097030000}"/>
    <cellStyle name="40% - Ênfase1 2 2 2 6" xfId="2447" xr:uid="{00000000-0005-0000-0000-000098030000}"/>
    <cellStyle name="40% - Ênfase1 2 2 2 7" xfId="2448" xr:uid="{00000000-0005-0000-0000-000099030000}"/>
    <cellStyle name="40% - Ênfase1 2 2 3" xfId="778" xr:uid="{00000000-0005-0000-0000-00009A030000}"/>
    <cellStyle name="40% - Ênfase1 2 2 3 2" xfId="779" xr:uid="{00000000-0005-0000-0000-00009B030000}"/>
    <cellStyle name="40% - Ênfase1 2 2 3 2 2" xfId="780" xr:uid="{00000000-0005-0000-0000-00009C030000}"/>
    <cellStyle name="40% - Ênfase1 2 2 3 3" xfId="781" xr:uid="{00000000-0005-0000-0000-00009D030000}"/>
    <cellStyle name="40% - Ênfase1 2 2 3 4" xfId="2449" xr:uid="{00000000-0005-0000-0000-00009E030000}"/>
    <cellStyle name="40% - Ênfase1 2 2 4" xfId="782" xr:uid="{00000000-0005-0000-0000-00009F030000}"/>
    <cellStyle name="40% - Ênfase1 2 2 4 2" xfId="783" xr:uid="{00000000-0005-0000-0000-0000A0030000}"/>
    <cellStyle name="40% - Ênfase1 2 2 4 2 2" xfId="2450" xr:uid="{00000000-0005-0000-0000-0000A1030000}"/>
    <cellStyle name="40% - Ênfase1 2 2 4 3" xfId="784" xr:uid="{00000000-0005-0000-0000-0000A2030000}"/>
    <cellStyle name="40% - Ênfase1 2 2 5" xfId="785" xr:uid="{00000000-0005-0000-0000-0000A3030000}"/>
    <cellStyle name="40% - Ênfase1 2 2 5 2" xfId="786" xr:uid="{00000000-0005-0000-0000-0000A4030000}"/>
    <cellStyle name="40% - Ênfase1 2 2 6" xfId="787" xr:uid="{00000000-0005-0000-0000-0000A5030000}"/>
    <cellStyle name="40% - Ênfase1 2 2 6 2" xfId="2451" xr:uid="{00000000-0005-0000-0000-0000A6030000}"/>
    <cellStyle name="40% - Ênfase1 2 2 7" xfId="788" xr:uid="{00000000-0005-0000-0000-0000A7030000}"/>
    <cellStyle name="40% - Ênfase1 2 2 8" xfId="2452" xr:uid="{00000000-0005-0000-0000-0000A8030000}"/>
    <cellStyle name="40% - Ênfase1 2 3" xfId="789" xr:uid="{00000000-0005-0000-0000-0000A9030000}"/>
    <cellStyle name="40% - Ênfase1 2 3 2" xfId="790" xr:uid="{00000000-0005-0000-0000-0000AA030000}"/>
    <cellStyle name="40% - Ênfase1 2 3 2 2" xfId="791" xr:uid="{00000000-0005-0000-0000-0000AB030000}"/>
    <cellStyle name="40% - Ênfase1 2 3 2 2 2" xfId="792" xr:uid="{00000000-0005-0000-0000-0000AC030000}"/>
    <cellStyle name="40% - Ênfase1 2 3 2 2 2 2" xfId="793" xr:uid="{00000000-0005-0000-0000-0000AD030000}"/>
    <cellStyle name="40% - Ênfase1 2 3 2 2 3" xfId="794" xr:uid="{00000000-0005-0000-0000-0000AE030000}"/>
    <cellStyle name="40% - Ênfase1 2 3 2 2 4" xfId="2453" xr:uid="{00000000-0005-0000-0000-0000AF030000}"/>
    <cellStyle name="40% - Ênfase1 2 3 2 3" xfId="795" xr:uid="{00000000-0005-0000-0000-0000B0030000}"/>
    <cellStyle name="40% - Ênfase1 2 3 2 3 2" xfId="796" xr:uid="{00000000-0005-0000-0000-0000B1030000}"/>
    <cellStyle name="40% - Ênfase1 2 3 2 3 2 2" xfId="2454" xr:uid="{00000000-0005-0000-0000-0000B2030000}"/>
    <cellStyle name="40% - Ênfase1 2 3 2 3 3" xfId="797" xr:uid="{00000000-0005-0000-0000-0000B3030000}"/>
    <cellStyle name="40% - Ênfase1 2 3 2 4" xfId="798" xr:uid="{00000000-0005-0000-0000-0000B4030000}"/>
    <cellStyle name="40% - Ênfase1 2 3 2 4 2" xfId="799" xr:uid="{00000000-0005-0000-0000-0000B5030000}"/>
    <cellStyle name="40% - Ênfase1 2 3 2 5" xfId="800" xr:uid="{00000000-0005-0000-0000-0000B6030000}"/>
    <cellStyle name="40% - Ênfase1 2 3 2 6" xfId="2455" xr:uid="{00000000-0005-0000-0000-0000B7030000}"/>
    <cellStyle name="40% - Ênfase1 2 3 2 7" xfId="2456" xr:uid="{00000000-0005-0000-0000-0000B8030000}"/>
    <cellStyle name="40% - Ênfase1 2 3 3" xfId="801" xr:uid="{00000000-0005-0000-0000-0000B9030000}"/>
    <cellStyle name="40% - Ênfase1 2 3 3 2" xfId="802" xr:uid="{00000000-0005-0000-0000-0000BA030000}"/>
    <cellStyle name="40% - Ênfase1 2 3 3 2 2" xfId="803" xr:uid="{00000000-0005-0000-0000-0000BB030000}"/>
    <cellStyle name="40% - Ênfase1 2 3 3 3" xfId="804" xr:uid="{00000000-0005-0000-0000-0000BC030000}"/>
    <cellStyle name="40% - Ênfase1 2 3 3 4" xfId="2457" xr:uid="{00000000-0005-0000-0000-0000BD030000}"/>
    <cellStyle name="40% - Ênfase1 2 3 4" xfId="805" xr:uid="{00000000-0005-0000-0000-0000BE030000}"/>
    <cellStyle name="40% - Ênfase1 2 3 4 2" xfId="806" xr:uid="{00000000-0005-0000-0000-0000BF030000}"/>
    <cellStyle name="40% - Ênfase1 2 3 4 2 2" xfId="2458" xr:uid="{00000000-0005-0000-0000-0000C0030000}"/>
    <cellStyle name="40% - Ênfase1 2 3 4 3" xfId="807" xr:uid="{00000000-0005-0000-0000-0000C1030000}"/>
    <cellStyle name="40% - Ênfase1 2 3 5" xfId="808" xr:uid="{00000000-0005-0000-0000-0000C2030000}"/>
    <cellStyle name="40% - Ênfase1 2 3 5 2" xfId="809" xr:uid="{00000000-0005-0000-0000-0000C3030000}"/>
    <cellStyle name="40% - Ênfase1 2 3 6" xfId="810" xr:uid="{00000000-0005-0000-0000-0000C4030000}"/>
    <cellStyle name="40% - Ênfase1 2 3 6 2" xfId="2459" xr:uid="{00000000-0005-0000-0000-0000C5030000}"/>
    <cellStyle name="40% - Ênfase1 2 3 7" xfId="811" xr:uid="{00000000-0005-0000-0000-0000C6030000}"/>
    <cellStyle name="40% - Ênfase1 2 3 8" xfId="2460" xr:uid="{00000000-0005-0000-0000-0000C7030000}"/>
    <cellStyle name="40% - Ênfase1 2 4" xfId="812" xr:uid="{00000000-0005-0000-0000-0000C8030000}"/>
    <cellStyle name="40% - Ênfase1 2 4 2" xfId="813" xr:uid="{00000000-0005-0000-0000-0000C9030000}"/>
    <cellStyle name="40% - Ênfase1 2 4 2 2" xfId="814" xr:uid="{00000000-0005-0000-0000-0000CA030000}"/>
    <cellStyle name="40% - Ênfase1 2 4 2 2 2" xfId="815" xr:uid="{00000000-0005-0000-0000-0000CB030000}"/>
    <cellStyle name="40% - Ênfase1 2 4 2 3" xfId="816" xr:uid="{00000000-0005-0000-0000-0000CC030000}"/>
    <cellStyle name="40% - Ênfase1 2 4 2 4" xfId="2461" xr:uid="{00000000-0005-0000-0000-0000CD030000}"/>
    <cellStyle name="40% - Ênfase1 2 4 3" xfId="817" xr:uid="{00000000-0005-0000-0000-0000CE030000}"/>
    <cellStyle name="40% - Ênfase1 2 4 3 2" xfId="818" xr:uid="{00000000-0005-0000-0000-0000CF030000}"/>
    <cellStyle name="40% - Ênfase1 2 4 3 2 2" xfId="2462" xr:uid="{00000000-0005-0000-0000-0000D0030000}"/>
    <cellStyle name="40% - Ênfase1 2 4 3 3" xfId="819" xr:uid="{00000000-0005-0000-0000-0000D1030000}"/>
    <cellStyle name="40% - Ênfase1 2 4 4" xfId="820" xr:uid="{00000000-0005-0000-0000-0000D2030000}"/>
    <cellStyle name="40% - Ênfase1 2 4 4 2" xfId="821" xr:uid="{00000000-0005-0000-0000-0000D3030000}"/>
    <cellStyle name="40% - Ênfase1 2 4 5" xfId="822" xr:uid="{00000000-0005-0000-0000-0000D4030000}"/>
    <cellStyle name="40% - Ênfase1 2 4 6" xfId="2463" xr:uid="{00000000-0005-0000-0000-0000D5030000}"/>
    <cellStyle name="40% - Ênfase1 2 4 7" xfId="2464" xr:uid="{00000000-0005-0000-0000-0000D6030000}"/>
    <cellStyle name="40% - Ênfase1 2 5" xfId="823" xr:uid="{00000000-0005-0000-0000-0000D7030000}"/>
    <cellStyle name="40% - Ênfase1 2 5 2" xfId="824" xr:uid="{00000000-0005-0000-0000-0000D8030000}"/>
    <cellStyle name="40% - Ênfase1 2 5 2 2" xfId="825" xr:uid="{00000000-0005-0000-0000-0000D9030000}"/>
    <cellStyle name="40% - Ênfase1 2 5 3" xfId="826" xr:uid="{00000000-0005-0000-0000-0000DA030000}"/>
    <cellStyle name="40% - Ênfase1 2 5 4" xfId="2465" xr:uid="{00000000-0005-0000-0000-0000DB030000}"/>
    <cellStyle name="40% - Ênfase1 2 6" xfId="827" xr:uid="{00000000-0005-0000-0000-0000DC030000}"/>
    <cellStyle name="40% - Ênfase1 2 6 2" xfId="828" xr:uid="{00000000-0005-0000-0000-0000DD030000}"/>
    <cellStyle name="40% - Ênfase1 2 6 2 2" xfId="2466" xr:uid="{00000000-0005-0000-0000-0000DE030000}"/>
    <cellStyle name="40% - Ênfase1 2 6 3" xfId="829" xr:uid="{00000000-0005-0000-0000-0000DF030000}"/>
    <cellStyle name="40% - Ênfase1 2 7" xfId="830" xr:uid="{00000000-0005-0000-0000-0000E0030000}"/>
    <cellStyle name="40% - Ênfase1 2 8" xfId="831" xr:uid="{00000000-0005-0000-0000-0000E1030000}"/>
    <cellStyle name="40% - Ênfase1 2 9" xfId="2467" xr:uid="{00000000-0005-0000-0000-0000E2030000}"/>
    <cellStyle name="40% - Ênfase1 3" xfId="832" xr:uid="{00000000-0005-0000-0000-0000E3030000}"/>
    <cellStyle name="40% - Ênfase1 3 2" xfId="833" xr:uid="{00000000-0005-0000-0000-0000E4030000}"/>
    <cellStyle name="40% - Ênfase1 3 2 2" xfId="834" xr:uid="{00000000-0005-0000-0000-0000E5030000}"/>
    <cellStyle name="40% - Ênfase1 3 2 2 2" xfId="835" xr:uid="{00000000-0005-0000-0000-0000E6030000}"/>
    <cellStyle name="40% - Ênfase1 3 2 2 2 2" xfId="836" xr:uid="{00000000-0005-0000-0000-0000E7030000}"/>
    <cellStyle name="40% - Ênfase1 3 2 2 3" xfId="837" xr:uid="{00000000-0005-0000-0000-0000E8030000}"/>
    <cellStyle name="40% - Ênfase1 3 2 2 4" xfId="2468" xr:uid="{00000000-0005-0000-0000-0000E9030000}"/>
    <cellStyle name="40% - Ênfase1 3 2 3" xfId="838" xr:uid="{00000000-0005-0000-0000-0000EA030000}"/>
    <cellStyle name="40% - Ênfase1 3 2 3 2" xfId="839" xr:uid="{00000000-0005-0000-0000-0000EB030000}"/>
    <cellStyle name="40% - Ênfase1 3 2 3 2 2" xfId="2469" xr:uid="{00000000-0005-0000-0000-0000EC030000}"/>
    <cellStyle name="40% - Ênfase1 3 2 3 3" xfId="840" xr:uid="{00000000-0005-0000-0000-0000ED030000}"/>
    <cellStyle name="40% - Ênfase1 3 2 4" xfId="841" xr:uid="{00000000-0005-0000-0000-0000EE030000}"/>
    <cellStyle name="40% - Ênfase1 3 2 4 2" xfId="842" xr:uid="{00000000-0005-0000-0000-0000EF030000}"/>
    <cellStyle name="40% - Ênfase1 3 2 5" xfId="843" xr:uid="{00000000-0005-0000-0000-0000F0030000}"/>
    <cellStyle name="40% - Ênfase1 3 2 6" xfId="2470" xr:uid="{00000000-0005-0000-0000-0000F1030000}"/>
    <cellStyle name="40% - Ênfase1 3 2 7" xfId="2471" xr:uid="{00000000-0005-0000-0000-0000F2030000}"/>
    <cellStyle name="40% - Ênfase1 3 3" xfId="844" xr:uid="{00000000-0005-0000-0000-0000F3030000}"/>
    <cellStyle name="40% - Ênfase1 3 3 2" xfId="845" xr:uid="{00000000-0005-0000-0000-0000F4030000}"/>
    <cellStyle name="40% - Ênfase1 3 3 2 2" xfId="846" xr:uid="{00000000-0005-0000-0000-0000F5030000}"/>
    <cellStyle name="40% - Ênfase1 3 3 3" xfId="847" xr:uid="{00000000-0005-0000-0000-0000F6030000}"/>
    <cellStyle name="40% - Ênfase1 3 3 4" xfId="2472" xr:uid="{00000000-0005-0000-0000-0000F7030000}"/>
    <cellStyle name="40% - Ênfase1 3 4" xfId="848" xr:uid="{00000000-0005-0000-0000-0000F8030000}"/>
    <cellStyle name="40% - Ênfase1 3 4 2" xfId="849" xr:uid="{00000000-0005-0000-0000-0000F9030000}"/>
    <cellStyle name="40% - Ênfase1 3 4 2 2" xfId="2473" xr:uid="{00000000-0005-0000-0000-0000FA030000}"/>
    <cellStyle name="40% - Ênfase1 3 4 3" xfId="850" xr:uid="{00000000-0005-0000-0000-0000FB030000}"/>
    <cellStyle name="40% - Ênfase1 3 5" xfId="851" xr:uid="{00000000-0005-0000-0000-0000FC030000}"/>
    <cellStyle name="40% - Ênfase1 3 5 2" xfId="852" xr:uid="{00000000-0005-0000-0000-0000FD030000}"/>
    <cellStyle name="40% - Ênfase1 3 6" xfId="853" xr:uid="{00000000-0005-0000-0000-0000FE030000}"/>
    <cellStyle name="40% - Ênfase1 3 7" xfId="2474" xr:uid="{00000000-0005-0000-0000-0000FF030000}"/>
    <cellStyle name="40% - Ênfase1 3 8" xfId="2475" xr:uid="{00000000-0005-0000-0000-000000040000}"/>
    <cellStyle name="40% - Ênfase1 4" xfId="854" xr:uid="{00000000-0005-0000-0000-000001040000}"/>
    <cellStyle name="40% - Ênfase1 4 2" xfId="855" xr:uid="{00000000-0005-0000-0000-000002040000}"/>
    <cellStyle name="40% - Ênfase1 4 2 2" xfId="856" xr:uid="{00000000-0005-0000-0000-000003040000}"/>
    <cellStyle name="40% - Ênfase1 4 2 2 2" xfId="857" xr:uid="{00000000-0005-0000-0000-000004040000}"/>
    <cellStyle name="40% - Ênfase1 4 2 3" xfId="858" xr:uid="{00000000-0005-0000-0000-000005040000}"/>
    <cellStyle name="40% - Ênfase1 4 2 4" xfId="2476" xr:uid="{00000000-0005-0000-0000-000006040000}"/>
    <cellStyle name="40% - Ênfase1 4 3" xfId="859" xr:uid="{00000000-0005-0000-0000-000007040000}"/>
    <cellStyle name="40% - Ênfase1 4 3 2" xfId="860" xr:uid="{00000000-0005-0000-0000-000008040000}"/>
    <cellStyle name="40% - Ênfase1 4 3 2 2" xfId="2477" xr:uid="{00000000-0005-0000-0000-000009040000}"/>
    <cellStyle name="40% - Ênfase1 4 3 3" xfId="861" xr:uid="{00000000-0005-0000-0000-00000A040000}"/>
    <cellStyle name="40% - Ênfase1 4 4" xfId="862" xr:uid="{00000000-0005-0000-0000-00000B040000}"/>
    <cellStyle name="40% - Ênfase1 4 4 2" xfId="863" xr:uid="{00000000-0005-0000-0000-00000C040000}"/>
    <cellStyle name="40% - Ênfase1 4 5" xfId="864" xr:uid="{00000000-0005-0000-0000-00000D040000}"/>
    <cellStyle name="40% - Ênfase1 4 6" xfId="2478" xr:uid="{00000000-0005-0000-0000-00000E040000}"/>
    <cellStyle name="40% - Ênfase1 4 7" xfId="2479" xr:uid="{00000000-0005-0000-0000-00000F040000}"/>
    <cellStyle name="40% - Ênfase1 5" xfId="865" xr:uid="{00000000-0005-0000-0000-000010040000}"/>
    <cellStyle name="40% - Ênfase1 5 2" xfId="866" xr:uid="{00000000-0005-0000-0000-000011040000}"/>
    <cellStyle name="40% - Ênfase1 5 2 2" xfId="867" xr:uid="{00000000-0005-0000-0000-000012040000}"/>
    <cellStyle name="40% - Ênfase1 5 3" xfId="868" xr:uid="{00000000-0005-0000-0000-000013040000}"/>
    <cellStyle name="40% - Ênfase1 6" xfId="869" xr:uid="{00000000-0005-0000-0000-000014040000}"/>
    <cellStyle name="40% - Ênfase1 6 2" xfId="870" xr:uid="{00000000-0005-0000-0000-000015040000}"/>
    <cellStyle name="40% - Ênfase1 7" xfId="871" xr:uid="{00000000-0005-0000-0000-000016040000}"/>
    <cellStyle name="40% - Ênfase1 7 2" xfId="2480" xr:uid="{00000000-0005-0000-0000-000017040000}"/>
    <cellStyle name="40% - Ênfase1 8" xfId="872" xr:uid="{00000000-0005-0000-0000-000018040000}"/>
    <cellStyle name="40% - Ênfase1 9" xfId="873" xr:uid="{00000000-0005-0000-0000-000019040000}"/>
    <cellStyle name="40% - Ênfase2 2" xfId="874" xr:uid="{00000000-0005-0000-0000-00001A040000}"/>
    <cellStyle name="40% - Ênfase2 2 10" xfId="2481" xr:uid="{00000000-0005-0000-0000-00001B040000}"/>
    <cellStyle name="40% - Ênfase2 2 2" xfId="875" xr:uid="{00000000-0005-0000-0000-00001C040000}"/>
    <cellStyle name="40% - Ênfase2 2 2 2" xfId="876" xr:uid="{00000000-0005-0000-0000-00001D040000}"/>
    <cellStyle name="40% - Ênfase2 2 2 2 2" xfId="877" xr:uid="{00000000-0005-0000-0000-00001E040000}"/>
    <cellStyle name="40% - Ênfase2 2 2 2 2 2" xfId="878" xr:uid="{00000000-0005-0000-0000-00001F040000}"/>
    <cellStyle name="40% - Ênfase2 2 2 2 2 2 2" xfId="879" xr:uid="{00000000-0005-0000-0000-000020040000}"/>
    <cellStyle name="40% - Ênfase2 2 2 2 2 3" xfId="880" xr:uid="{00000000-0005-0000-0000-000021040000}"/>
    <cellStyle name="40% - Ênfase2 2 2 2 2 4" xfId="2482" xr:uid="{00000000-0005-0000-0000-000022040000}"/>
    <cellStyle name="40% - Ênfase2 2 2 2 3" xfId="881" xr:uid="{00000000-0005-0000-0000-000023040000}"/>
    <cellStyle name="40% - Ênfase2 2 2 2 3 2" xfId="882" xr:uid="{00000000-0005-0000-0000-000024040000}"/>
    <cellStyle name="40% - Ênfase2 2 2 2 3 2 2" xfId="2483" xr:uid="{00000000-0005-0000-0000-000025040000}"/>
    <cellStyle name="40% - Ênfase2 2 2 2 3 3" xfId="883" xr:uid="{00000000-0005-0000-0000-000026040000}"/>
    <cellStyle name="40% - Ênfase2 2 2 2 4" xfId="884" xr:uid="{00000000-0005-0000-0000-000027040000}"/>
    <cellStyle name="40% - Ênfase2 2 2 2 4 2" xfId="885" xr:uid="{00000000-0005-0000-0000-000028040000}"/>
    <cellStyle name="40% - Ênfase2 2 2 2 5" xfId="886" xr:uid="{00000000-0005-0000-0000-000029040000}"/>
    <cellStyle name="40% - Ênfase2 2 2 2 6" xfId="2484" xr:uid="{00000000-0005-0000-0000-00002A040000}"/>
    <cellStyle name="40% - Ênfase2 2 2 2 7" xfId="2485" xr:uid="{00000000-0005-0000-0000-00002B040000}"/>
    <cellStyle name="40% - Ênfase2 2 2 3" xfId="887" xr:uid="{00000000-0005-0000-0000-00002C040000}"/>
    <cellStyle name="40% - Ênfase2 2 2 3 2" xfId="888" xr:uid="{00000000-0005-0000-0000-00002D040000}"/>
    <cellStyle name="40% - Ênfase2 2 2 3 2 2" xfId="889" xr:uid="{00000000-0005-0000-0000-00002E040000}"/>
    <cellStyle name="40% - Ênfase2 2 2 3 3" xfId="890" xr:uid="{00000000-0005-0000-0000-00002F040000}"/>
    <cellStyle name="40% - Ênfase2 2 2 3 4" xfId="2486" xr:uid="{00000000-0005-0000-0000-000030040000}"/>
    <cellStyle name="40% - Ênfase2 2 2 4" xfId="891" xr:uid="{00000000-0005-0000-0000-000031040000}"/>
    <cellStyle name="40% - Ênfase2 2 2 4 2" xfId="892" xr:uid="{00000000-0005-0000-0000-000032040000}"/>
    <cellStyle name="40% - Ênfase2 2 2 4 2 2" xfId="2487" xr:uid="{00000000-0005-0000-0000-000033040000}"/>
    <cellStyle name="40% - Ênfase2 2 2 4 3" xfId="893" xr:uid="{00000000-0005-0000-0000-000034040000}"/>
    <cellStyle name="40% - Ênfase2 2 2 5" xfId="894" xr:uid="{00000000-0005-0000-0000-000035040000}"/>
    <cellStyle name="40% - Ênfase2 2 2 5 2" xfId="895" xr:uid="{00000000-0005-0000-0000-000036040000}"/>
    <cellStyle name="40% - Ênfase2 2 2 6" xfId="896" xr:uid="{00000000-0005-0000-0000-000037040000}"/>
    <cellStyle name="40% - Ênfase2 2 2 7" xfId="2488" xr:uid="{00000000-0005-0000-0000-000038040000}"/>
    <cellStyle name="40% - Ênfase2 2 2 8" xfId="2489" xr:uid="{00000000-0005-0000-0000-000039040000}"/>
    <cellStyle name="40% - Ênfase2 2 3" xfId="897" xr:uid="{00000000-0005-0000-0000-00003A040000}"/>
    <cellStyle name="40% - Ênfase2 2 3 2" xfId="898" xr:uid="{00000000-0005-0000-0000-00003B040000}"/>
    <cellStyle name="40% - Ênfase2 2 3 2 2" xfId="899" xr:uid="{00000000-0005-0000-0000-00003C040000}"/>
    <cellStyle name="40% - Ênfase2 2 3 2 2 2" xfId="900" xr:uid="{00000000-0005-0000-0000-00003D040000}"/>
    <cellStyle name="40% - Ênfase2 2 3 2 2 2 2" xfId="901" xr:uid="{00000000-0005-0000-0000-00003E040000}"/>
    <cellStyle name="40% - Ênfase2 2 3 2 2 3" xfId="902" xr:uid="{00000000-0005-0000-0000-00003F040000}"/>
    <cellStyle name="40% - Ênfase2 2 3 2 2 4" xfId="2490" xr:uid="{00000000-0005-0000-0000-000040040000}"/>
    <cellStyle name="40% - Ênfase2 2 3 2 3" xfId="903" xr:uid="{00000000-0005-0000-0000-000041040000}"/>
    <cellStyle name="40% - Ênfase2 2 3 2 3 2" xfId="904" xr:uid="{00000000-0005-0000-0000-000042040000}"/>
    <cellStyle name="40% - Ênfase2 2 3 2 3 2 2" xfId="2491" xr:uid="{00000000-0005-0000-0000-000043040000}"/>
    <cellStyle name="40% - Ênfase2 2 3 2 3 3" xfId="905" xr:uid="{00000000-0005-0000-0000-000044040000}"/>
    <cellStyle name="40% - Ênfase2 2 3 2 4" xfId="906" xr:uid="{00000000-0005-0000-0000-000045040000}"/>
    <cellStyle name="40% - Ênfase2 2 3 2 4 2" xfId="907" xr:uid="{00000000-0005-0000-0000-000046040000}"/>
    <cellStyle name="40% - Ênfase2 2 3 2 5" xfId="908" xr:uid="{00000000-0005-0000-0000-000047040000}"/>
    <cellStyle name="40% - Ênfase2 2 3 2 6" xfId="2492" xr:uid="{00000000-0005-0000-0000-000048040000}"/>
    <cellStyle name="40% - Ênfase2 2 3 2 7" xfId="2493" xr:uid="{00000000-0005-0000-0000-000049040000}"/>
    <cellStyle name="40% - Ênfase2 2 3 3" xfId="909" xr:uid="{00000000-0005-0000-0000-00004A040000}"/>
    <cellStyle name="40% - Ênfase2 2 3 3 2" xfId="910" xr:uid="{00000000-0005-0000-0000-00004B040000}"/>
    <cellStyle name="40% - Ênfase2 2 3 3 2 2" xfId="911" xr:uid="{00000000-0005-0000-0000-00004C040000}"/>
    <cellStyle name="40% - Ênfase2 2 3 3 3" xfId="912" xr:uid="{00000000-0005-0000-0000-00004D040000}"/>
    <cellStyle name="40% - Ênfase2 2 3 3 4" xfId="2494" xr:uid="{00000000-0005-0000-0000-00004E040000}"/>
    <cellStyle name="40% - Ênfase2 2 3 4" xfId="913" xr:uid="{00000000-0005-0000-0000-00004F040000}"/>
    <cellStyle name="40% - Ênfase2 2 3 4 2" xfId="914" xr:uid="{00000000-0005-0000-0000-000050040000}"/>
    <cellStyle name="40% - Ênfase2 2 3 4 2 2" xfId="2495" xr:uid="{00000000-0005-0000-0000-000051040000}"/>
    <cellStyle name="40% - Ênfase2 2 3 4 3" xfId="915" xr:uid="{00000000-0005-0000-0000-000052040000}"/>
    <cellStyle name="40% - Ênfase2 2 3 5" xfId="916" xr:uid="{00000000-0005-0000-0000-000053040000}"/>
    <cellStyle name="40% - Ênfase2 2 3 5 2" xfId="917" xr:uid="{00000000-0005-0000-0000-000054040000}"/>
    <cellStyle name="40% - Ênfase2 2 3 6" xfId="918" xr:uid="{00000000-0005-0000-0000-000055040000}"/>
    <cellStyle name="40% - Ênfase2 2 3 7" xfId="2496" xr:uid="{00000000-0005-0000-0000-000056040000}"/>
    <cellStyle name="40% - Ênfase2 2 3 8" xfId="2497" xr:uid="{00000000-0005-0000-0000-000057040000}"/>
    <cellStyle name="40% - Ênfase2 2 4" xfId="919" xr:uid="{00000000-0005-0000-0000-000058040000}"/>
    <cellStyle name="40% - Ênfase2 2 4 2" xfId="920" xr:uid="{00000000-0005-0000-0000-000059040000}"/>
    <cellStyle name="40% - Ênfase2 2 4 2 2" xfId="921" xr:uid="{00000000-0005-0000-0000-00005A040000}"/>
    <cellStyle name="40% - Ênfase2 2 4 2 2 2" xfId="922" xr:uid="{00000000-0005-0000-0000-00005B040000}"/>
    <cellStyle name="40% - Ênfase2 2 4 2 3" xfId="923" xr:uid="{00000000-0005-0000-0000-00005C040000}"/>
    <cellStyle name="40% - Ênfase2 2 4 2 4" xfId="2498" xr:uid="{00000000-0005-0000-0000-00005D040000}"/>
    <cellStyle name="40% - Ênfase2 2 4 3" xfId="924" xr:uid="{00000000-0005-0000-0000-00005E040000}"/>
    <cellStyle name="40% - Ênfase2 2 4 3 2" xfId="925" xr:uid="{00000000-0005-0000-0000-00005F040000}"/>
    <cellStyle name="40% - Ênfase2 2 4 3 2 2" xfId="2499" xr:uid="{00000000-0005-0000-0000-000060040000}"/>
    <cellStyle name="40% - Ênfase2 2 4 3 3" xfId="926" xr:uid="{00000000-0005-0000-0000-000061040000}"/>
    <cellStyle name="40% - Ênfase2 2 4 4" xfId="927" xr:uid="{00000000-0005-0000-0000-000062040000}"/>
    <cellStyle name="40% - Ênfase2 2 4 4 2" xfId="928" xr:uid="{00000000-0005-0000-0000-000063040000}"/>
    <cellStyle name="40% - Ênfase2 2 4 5" xfId="929" xr:uid="{00000000-0005-0000-0000-000064040000}"/>
    <cellStyle name="40% - Ênfase2 2 4 6" xfId="2500" xr:uid="{00000000-0005-0000-0000-000065040000}"/>
    <cellStyle name="40% - Ênfase2 2 4 7" xfId="2501" xr:uid="{00000000-0005-0000-0000-000066040000}"/>
    <cellStyle name="40% - Ênfase2 2 5" xfId="930" xr:uid="{00000000-0005-0000-0000-000067040000}"/>
    <cellStyle name="40% - Ênfase2 2 5 2" xfId="931" xr:uid="{00000000-0005-0000-0000-000068040000}"/>
    <cellStyle name="40% - Ênfase2 2 5 2 2" xfId="932" xr:uid="{00000000-0005-0000-0000-000069040000}"/>
    <cellStyle name="40% - Ênfase2 2 5 3" xfId="933" xr:uid="{00000000-0005-0000-0000-00006A040000}"/>
    <cellStyle name="40% - Ênfase2 2 5 4" xfId="2502" xr:uid="{00000000-0005-0000-0000-00006B040000}"/>
    <cellStyle name="40% - Ênfase2 2 6" xfId="934" xr:uid="{00000000-0005-0000-0000-00006C040000}"/>
    <cellStyle name="40% - Ênfase2 2 6 2" xfId="935" xr:uid="{00000000-0005-0000-0000-00006D040000}"/>
    <cellStyle name="40% - Ênfase2 2 6 2 2" xfId="2503" xr:uid="{00000000-0005-0000-0000-00006E040000}"/>
    <cellStyle name="40% - Ênfase2 2 6 3" xfId="936" xr:uid="{00000000-0005-0000-0000-00006F040000}"/>
    <cellStyle name="40% - Ênfase2 2 7" xfId="937" xr:uid="{00000000-0005-0000-0000-000070040000}"/>
    <cellStyle name="40% - Ênfase2 2 7 2" xfId="938" xr:uid="{00000000-0005-0000-0000-000071040000}"/>
    <cellStyle name="40% - Ênfase2 2 7 3" xfId="939" xr:uid="{00000000-0005-0000-0000-000072040000}"/>
    <cellStyle name="40% - Ênfase2 2 8" xfId="940" xr:uid="{00000000-0005-0000-0000-000073040000}"/>
    <cellStyle name="40% - Ênfase2 2 9" xfId="2504" xr:uid="{00000000-0005-0000-0000-000074040000}"/>
    <cellStyle name="40% - Ênfase2 3" xfId="941" xr:uid="{00000000-0005-0000-0000-000075040000}"/>
    <cellStyle name="40% - Ênfase2 3 2" xfId="942" xr:uid="{00000000-0005-0000-0000-000076040000}"/>
    <cellStyle name="40% - Ênfase2 3 2 2" xfId="943" xr:uid="{00000000-0005-0000-0000-000077040000}"/>
    <cellStyle name="40% - Ênfase2 3 2 2 2" xfId="944" xr:uid="{00000000-0005-0000-0000-000078040000}"/>
    <cellStyle name="40% - Ênfase2 3 2 2 2 2" xfId="945" xr:uid="{00000000-0005-0000-0000-000079040000}"/>
    <cellStyle name="40% - Ênfase2 3 2 2 3" xfId="946" xr:uid="{00000000-0005-0000-0000-00007A040000}"/>
    <cellStyle name="40% - Ênfase2 3 2 2 4" xfId="2505" xr:uid="{00000000-0005-0000-0000-00007B040000}"/>
    <cellStyle name="40% - Ênfase2 3 2 3" xfId="947" xr:uid="{00000000-0005-0000-0000-00007C040000}"/>
    <cellStyle name="40% - Ênfase2 3 2 3 2" xfId="948" xr:uid="{00000000-0005-0000-0000-00007D040000}"/>
    <cellStyle name="40% - Ênfase2 3 2 3 2 2" xfId="2506" xr:uid="{00000000-0005-0000-0000-00007E040000}"/>
    <cellStyle name="40% - Ênfase2 3 2 3 3" xfId="949" xr:uid="{00000000-0005-0000-0000-00007F040000}"/>
    <cellStyle name="40% - Ênfase2 3 2 4" xfId="950" xr:uid="{00000000-0005-0000-0000-000080040000}"/>
    <cellStyle name="40% - Ênfase2 3 2 4 2" xfId="951" xr:uid="{00000000-0005-0000-0000-000081040000}"/>
    <cellStyle name="40% - Ênfase2 3 2 5" xfId="952" xr:uid="{00000000-0005-0000-0000-000082040000}"/>
    <cellStyle name="40% - Ênfase2 3 2 6" xfId="2507" xr:uid="{00000000-0005-0000-0000-000083040000}"/>
    <cellStyle name="40% - Ênfase2 3 2 7" xfId="2508" xr:uid="{00000000-0005-0000-0000-000084040000}"/>
    <cellStyle name="40% - Ênfase2 3 3" xfId="953" xr:uid="{00000000-0005-0000-0000-000085040000}"/>
    <cellStyle name="40% - Ênfase2 3 3 2" xfId="954" xr:uid="{00000000-0005-0000-0000-000086040000}"/>
    <cellStyle name="40% - Ênfase2 3 3 2 2" xfId="955" xr:uid="{00000000-0005-0000-0000-000087040000}"/>
    <cellStyle name="40% - Ênfase2 3 3 3" xfId="956" xr:uid="{00000000-0005-0000-0000-000088040000}"/>
    <cellStyle name="40% - Ênfase2 3 3 4" xfId="2509" xr:uid="{00000000-0005-0000-0000-000089040000}"/>
    <cellStyle name="40% - Ênfase2 3 4" xfId="957" xr:uid="{00000000-0005-0000-0000-00008A040000}"/>
    <cellStyle name="40% - Ênfase2 3 4 2" xfId="958" xr:uid="{00000000-0005-0000-0000-00008B040000}"/>
    <cellStyle name="40% - Ênfase2 3 4 2 2" xfId="2510" xr:uid="{00000000-0005-0000-0000-00008C040000}"/>
    <cellStyle name="40% - Ênfase2 3 4 3" xfId="959" xr:uid="{00000000-0005-0000-0000-00008D040000}"/>
    <cellStyle name="40% - Ênfase2 3 5" xfId="960" xr:uid="{00000000-0005-0000-0000-00008E040000}"/>
    <cellStyle name="40% - Ênfase2 3 5 2" xfId="961" xr:uid="{00000000-0005-0000-0000-00008F040000}"/>
    <cellStyle name="40% - Ênfase2 3 6" xfId="962" xr:uid="{00000000-0005-0000-0000-000090040000}"/>
    <cellStyle name="40% - Ênfase2 3 7" xfId="2511" xr:uid="{00000000-0005-0000-0000-000091040000}"/>
    <cellStyle name="40% - Ênfase2 3 8" xfId="2512" xr:uid="{00000000-0005-0000-0000-000092040000}"/>
    <cellStyle name="40% - Ênfase2 4" xfId="963" xr:uid="{00000000-0005-0000-0000-000093040000}"/>
    <cellStyle name="40% - Ênfase2 4 2" xfId="964" xr:uid="{00000000-0005-0000-0000-000094040000}"/>
    <cellStyle name="40% - Ênfase2 4 2 2" xfId="965" xr:uid="{00000000-0005-0000-0000-000095040000}"/>
    <cellStyle name="40% - Ênfase2 4 2 2 2" xfId="966" xr:uid="{00000000-0005-0000-0000-000096040000}"/>
    <cellStyle name="40% - Ênfase2 4 2 3" xfId="967" xr:uid="{00000000-0005-0000-0000-000097040000}"/>
    <cellStyle name="40% - Ênfase2 4 2 4" xfId="2513" xr:uid="{00000000-0005-0000-0000-000098040000}"/>
    <cellStyle name="40% - Ênfase2 4 3" xfId="968" xr:uid="{00000000-0005-0000-0000-000099040000}"/>
    <cellStyle name="40% - Ênfase2 4 3 2" xfId="969" xr:uid="{00000000-0005-0000-0000-00009A040000}"/>
    <cellStyle name="40% - Ênfase2 4 3 2 2" xfId="2514" xr:uid="{00000000-0005-0000-0000-00009B040000}"/>
    <cellStyle name="40% - Ênfase2 4 3 3" xfId="970" xr:uid="{00000000-0005-0000-0000-00009C040000}"/>
    <cellStyle name="40% - Ênfase2 4 4" xfId="971" xr:uid="{00000000-0005-0000-0000-00009D040000}"/>
    <cellStyle name="40% - Ênfase2 4 4 2" xfId="972" xr:uid="{00000000-0005-0000-0000-00009E040000}"/>
    <cellStyle name="40% - Ênfase2 4 5" xfId="973" xr:uid="{00000000-0005-0000-0000-00009F040000}"/>
    <cellStyle name="40% - Ênfase2 4 6" xfId="2515" xr:uid="{00000000-0005-0000-0000-0000A0040000}"/>
    <cellStyle name="40% - Ênfase2 4 7" xfId="2516" xr:uid="{00000000-0005-0000-0000-0000A1040000}"/>
    <cellStyle name="40% - Ênfase2 5" xfId="974" xr:uid="{00000000-0005-0000-0000-0000A2040000}"/>
    <cellStyle name="40% - Ênfase2 5 2" xfId="975" xr:uid="{00000000-0005-0000-0000-0000A3040000}"/>
    <cellStyle name="40% - Ênfase2 5 2 2" xfId="976" xr:uid="{00000000-0005-0000-0000-0000A4040000}"/>
    <cellStyle name="40% - Ênfase2 5 3" xfId="977" xr:uid="{00000000-0005-0000-0000-0000A5040000}"/>
    <cellStyle name="40% - Ênfase2 6" xfId="978" xr:uid="{00000000-0005-0000-0000-0000A6040000}"/>
    <cellStyle name="40% - Ênfase2 6 2" xfId="979" xr:uid="{00000000-0005-0000-0000-0000A7040000}"/>
    <cellStyle name="40% - Ênfase2 7" xfId="980" xr:uid="{00000000-0005-0000-0000-0000A8040000}"/>
    <cellStyle name="40% - Ênfase2 7 2" xfId="2517" xr:uid="{00000000-0005-0000-0000-0000A9040000}"/>
    <cellStyle name="40% - Ênfase2 8" xfId="981" xr:uid="{00000000-0005-0000-0000-0000AA040000}"/>
    <cellStyle name="40% - Ênfase2 9" xfId="982" xr:uid="{00000000-0005-0000-0000-0000AB040000}"/>
    <cellStyle name="40% - Ênfase3 2" xfId="983" xr:uid="{00000000-0005-0000-0000-0000AC040000}"/>
    <cellStyle name="40% - Ênfase3 2 10" xfId="984" xr:uid="{00000000-0005-0000-0000-0000AD040000}"/>
    <cellStyle name="40% - Ênfase3 2 10 2" xfId="2518" xr:uid="{00000000-0005-0000-0000-0000AE040000}"/>
    <cellStyle name="40% - Ênfase3 2 11" xfId="985" xr:uid="{00000000-0005-0000-0000-0000AF040000}"/>
    <cellStyle name="40% - Ênfase3 2 12" xfId="2519" xr:uid="{00000000-0005-0000-0000-0000B0040000}"/>
    <cellStyle name="40% - Ênfase3 2 2" xfId="986" xr:uid="{00000000-0005-0000-0000-0000B1040000}"/>
    <cellStyle name="40% - Ênfase3 2 2 2" xfId="987" xr:uid="{00000000-0005-0000-0000-0000B2040000}"/>
    <cellStyle name="40% - Ênfase3 2 2 2 2" xfId="988" xr:uid="{00000000-0005-0000-0000-0000B3040000}"/>
    <cellStyle name="40% - Ênfase3 2 2 2 2 2" xfId="989" xr:uid="{00000000-0005-0000-0000-0000B4040000}"/>
    <cellStyle name="40% - Ênfase3 2 2 2 2 2 2" xfId="990" xr:uid="{00000000-0005-0000-0000-0000B5040000}"/>
    <cellStyle name="40% - Ênfase3 2 2 2 2 3" xfId="991" xr:uid="{00000000-0005-0000-0000-0000B6040000}"/>
    <cellStyle name="40% - Ênfase3 2 2 2 2 4" xfId="2520" xr:uid="{00000000-0005-0000-0000-0000B7040000}"/>
    <cellStyle name="40% - Ênfase3 2 2 2 3" xfId="992" xr:uid="{00000000-0005-0000-0000-0000B8040000}"/>
    <cellStyle name="40% - Ênfase3 2 2 2 3 2" xfId="993" xr:uid="{00000000-0005-0000-0000-0000B9040000}"/>
    <cellStyle name="40% - Ênfase3 2 2 2 3 2 2" xfId="2521" xr:uid="{00000000-0005-0000-0000-0000BA040000}"/>
    <cellStyle name="40% - Ênfase3 2 2 2 3 3" xfId="994" xr:uid="{00000000-0005-0000-0000-0000BB040000}"/>
    <cellStyle name="40% - Ênfase3 2 2 2 4" xfId="995" xr:uid="{00000000-0005-0000-0000-0000BC040000}"/>
    <cellStyle name="40% - Ênfase3 2 2 2 4 2" xfId="996" xr:uid="{00000000-0005-0000-0000-0000BD040000}"/>
    <cellStyle name="40% - Ênfase3 2 2 2 5" xfId="997" xr:uid="{00000000-0005-0000-0000-0000BE040000}"/>
    <cellStyle name="40% - Ênfase3 2 2 2 6" xfId="2522" xr:uid="{00000000-0005-0000-0000-0000BF040000}"/>
    <cellStyle name="40% - Ênfase3 2 2 2 7" xfId="2523" xr:uid="{00000000-0005-0000-0000-0000C0040000}"/>
    <cellStyle name="40% - Ênfase3 2 2 3" xfId="998" xr:uid="{00000000-0005-0000-0000-0000C1040000}"/>
    <cellStyle name="40% - Ênfase3 2 2 3 2" xfId="999" xr:uid="{00000000-0005-0000-0000-0000C2040000}"/>
    <cellStyle name="40% - Ênfase3 2 2 3 2 2" xfId="1000" xr:uid="{00000000-0005-0000-0000-0000C3040000}"/>
    <cellStyle name="40% - Ênfase3 2 2 3 3" xfId="1001" xr:uid="{00000000-0005-0000-0000-0000C4040000}"/>
    <cellStyle name="40% - Ênfase3 2 2 3 4" xfId="2524" xr:uid="{00000000-0005-0000-0000-0000C5040000}"/>
    <cellStyle name="40% - Ênfase3 2 2 4" xfId="1002" xr:uid="{00000000-0005-0000-0000-0000C6040000}"/>
    <cellStyle name="40% - Ênfase3 2 2 4 2" xfId="1003" xr:uid="{00000000-0005-0000-0000-0000C7040000}"/>
    <cellStyle name="40% - Ênfase3 2 2 4 2 2" xfId="2525" xr:uid="{00000000-0005-0000-0000-0000C8040000}"/>
    <cellStyle name="40% - Ênfase3 2 2 4 3" xfId="1004" xr:uid="{00000000-0005-0000-0000-0000C9040000}"/>
    <cellStyle name="40% - Ênfase3 2 2 5" xfId="1005" xr:uid="{00000000-0005-0000-0000-0000CA040000}"/>
    <cellStyle name="40% - Ênfase3 2 2 5 2" xfId="1006" xr:uid="{00000000-0005-0000-0000-0000CB040000}"/>
    <cellStyle name="40% - Ênfase3 2 2 5 3" xfId="1007" xr:uid="{00000000-0005-0000-0000-0000CC040000}"/>
    <cellStyle name="40% - Ênfase3 2 2 6" xfId="1008" xr:uid="{00000000-0005-0000-0000-0000CD040000}"/>
    <cellStyle name="40% - Ênfase3 2 2 7" xfId="2526" xr:uid="{00000000-0005-0000-0000-0000CE040000}"/>
    <cellStyle name="40% - Ênfase3 2 2 8" xfId="2527" xr:uid="{00000000-0005-0000-0000-0000CF040000}"/>
    <cellStyle name="40% - Ênfase3 2 3" xfId="1009" xr:uid="{00000000-0005-0000-0000-0000D0040000}"/>
    <cellStyle name="40% - Ênfase3 2 3 2" xfId="1010" xr:uid="{00000000-0005-0000-0000-0000D1040000}"/>
    <cellStyle name="40% - Ênfase3 2 3 2 2" xfId="1011" xr:uid="{00000000-0005-0000-0000-0000D2040000}"/>
    <cellStyle name="40% - Ênfase3 2 3 2 2 2" xfId="1012" xr:uid="{00000000-0005-0000-0000-0000D3040000}"/>
    <cellStyle name="40% - Ênfase3 2 3 2 2 2 2" xfId="1013" xr:uid="{00000000-0005-0000-0000-0000D4040000}"/>
    <cellStyle name="40% - Ênfase3 2 3 2 2 3" xfId="1014" xr:uid="{00000000-0005-0000-0000-0000D5040000}"/>
    <cellStyle name="40% - Ênfase3 2 3 2 2 4" xfId="2528" xr:uid="{00000000-0005-0000-0000-0000D6040000}"/>
    <cellStyle name="40% - Ênfase3 2 3 2 3" xfId="1015" xr:uid="{00000000-0005-0000-0000-0000D7040000}"/>
    <cellStyle name="40% - Ênfase3 2 3 2 3 2" xfId="1016" xr:uid="{00000000-0005-0000-0000-0000D8040000}"/>
    <cellStyle name="40% - Ênfase3 2 3 2 3 2 2" xfId="2529" xr:uid="{00000000-0005-0000-0000-0000D9040000}"/>
    <cellStyle name="40% - Ênfase3 2 3 2 3 3" xfId="1017" xr:uid="{00000000-0005-0000-0000-0000DA040000}"/>
    <cellStyle name="40% - Ênfase3 2 3 2 4" xfId="1018" xr:uid="{00000000-0005-0000-0000-0000DB040000}"/>
    <cellStyle name="40% - Ênfase3 2 3 2 4 2" xfId="1019" xr:uid="{00000000-0005-0000-0000-0000DC040000}"/>
    <cellStyle name="40% - Ênfase3 2 3 2 5" xfId="1020" xr:uid="{00000000-0005-0000-0000-0000DD040000}"/>
    <cellStyle name="40% - Ênfase3 2 3 2 6" xfId="2530" xr:uid="{00000000-0005-0000-0000-0000DE040000}"/>
    <cellStyle name="40% - Ênfase3 2 3 2 7" xfId="2531" xr:uid="{00000000-0005-0000-0000-0000DF040000}"/>
    <cellStyle name="40% - Ênfase3 2 3 3" xfId="1021" xr:uid="{00000000-0005-0000-0000-0000E0040000}"/>
    <cellStyle name="40% - Ênfase3 2 3 3 2" xfId="1022" xr:uid="{00000000-0005-0000-0000-0000E1040000}"/>
    <cellStyle name="40% - Ênfase3 2 3 3 2 2" xfId="1023" xr:uid="{00000000-0005-0000-0000-0000E2040000}"/>
    <cellStyle name="40% - Ênfase3 2 3 3 3" xfId="1024" xr:uid="{00000000-0005-0000-0000-0000E3040000}"/>
    <cellStyle name="40% - Ênfase3 2 3 3 4" xfId="2532" xr:uid="{00000000-0005-0000-0000-0000E4040000}"/>
    <cellStyle name="40% - Ênfase3 2 3 4" xfId="1025" xr:uid="{00000000-0005-0000-0000-0000E5040000}"/>
    <cellStyle name="40% - Ênfase3 2 3 4 2" xfId="1026" xr:uid="{00000000-0005-0000-0000-0000E6040000}"/>
    <cellStyle name="40% - Ênfase3 2 3 4 2 2" xfId="2533" xr:uid="{00000000-0005-0000-0000-0000E7040000}"/>
    <cellStyle name="40% - Ênfase3 2 3 4 3" xfId="1027" xr:uid="{00000000-0005-0000-0000-0000E8040000}"/>
    <cellStyle name="40% - Ênfase3 2 3 5" xfId="1028" xr:uid="{00000000-0005-0000-0000-0000E9040000}"/>
    <cellStyle name="40% - Ênfase3 2 3 5 2" xfId="1029" xr:uid="{00000000-0005-0000-0000-0000EA040000}"/>
    <cellStyle name="40% - Ênfase3 2 3 6" xfId="1030" xr:uid="{00000000-0005-0000-0000-0000EB040000}"/>
    <cellStyle name="40% - Ênfase3 2 3 7" xfId="2534" xr:uid="{00000000-0005-0000-0000-0000EC040000}"/>
    <cellStyle name="40% - Ênfase3 2 3 8" xfId="2535" xr:uid="{00000000-0005-0000-0000-0000ED040000}"/>
    <cellStyle name="40% - Ênfase3 2 4" xfId="1031" xr:uid="{00000000-0005-0000-0000-0000EE040000}"/>
    <cellStyle name="40% - Ênfase3 2 4 2" xfId="1032" xr:uid="{00000000-0005-0000-0000-0000EF040000}"/>
    <cellStyle name="40% - Ênfase3 2 4 2 2" xfId="1033" xr:uid="{00000000-0005-0000-0000-0000F0040000}"/>
    <cellStyle name="40% - Ênfase3 2 4 2 2 2" xfId="1034" xr:uid="{00000000-0005-0000-0000-0000F1040000}"/>
    <cellStyle name="40% - Ênfase3 2 4 2 3" xfId="1035" xr:uid="{00000000-0005-0000-0000-0000F2040000}"/>
    <cellStyle name="40% - Ênfase3 2 4 2 4" xfId="2536" xr:uid="{00000000-0005-0000-0000-0000F3040000}"/>
    <cellStyle name="40% - Ênfase3 2 4 3" xfId="1036" xr:uid="{00000000-0005-0000-0000-0000F4040000}"/>
    <cellStyle name="40% - Ênfase3 2 4 3 2" xfId="1037" xr:uid="{00000000-0005-0000-0000-0000F5040000}"/>
    <cellStyle name="40% - Ênfase3 2 4 3 2 2" xfId="2537" xr:uid="{00000000-0005-0000-0000-0000F6040000}"/>
    <cellStyle name="40% - Ênfase3 2 4 3 3" xfId="1038" xr:uid="{00000000-0005-0000-0000-0000F7040000}"/>
    <cellStyle name="40% - Ênfase3 2 4 4" xfId="1039" xr:uid="{00000000-0005-0000-0000-0000F8040000}"/>
    <cellStyle name="40% - Ênfase3 2 4 4 2" xfId="1040" xr:uid="{00000000-0005-0000-0000-0000F9040000}"/>
    <cellStyle name="40% - Ênfase3 2 4 5" xfId="1041" xr:uid="{00000000-0005-0000-0000-0000FA040000}"/>
    <cellStyle name="40% - Ênfase3 2 4 6" xfId="2538" xr:uid="{00000000-0005-0000-0000-0000FB040000}"/>
    <cellStyle name="40% - Ênfase3 2 4 7" xfId="2539" xr:uid="{00000000-0005-0000-0000-0000FC040000}"/>
    <cellStyle name="40% - Ênfase3 2 5" xfId="1042" xr:uid="{00000000-0005-0000-0000-0000FD040000}"/>
    <cellStyle name="40% - Ênfase3 2 5 2" xfId="1043" xr:uid="{00000000-0005-0000-0000-0000FE040000}"/>
    <cellStyle name="40% - Ênfase3 2 5 2 2" xfId="1044" xr:uid="{00000000-0005-0000-0000-0000FF040000}"/>
    <cellStyle name="40% - Ênfase3 2 5 2 2 2" xfId="1045" xr:uid="{00000000-0005-0000-0000-000000050000}"/>
    <cellStyle name="40% - Ênfase3 2 5 2 3" xfId="1046" xr:uid="{00000000-0005-0000-0000-000001050000}"/>
    <cellStyle name="40% - Ênfase3 2 5 3" xfId="1047" xr:uid="{00000000-0005-0000-0000-000002050000}"/>
    <cellStyle name="40% - Ênfase3 2 5 3 2" xfId="1048" xr:uid="{00000000-0005-0000-0000-000003050000}"/>
    <cellStyle name="40% - Ênfase3 2 5 4" xfId="1049" xr:uid="{00000000-0005-0000-0000-000004050000}"/>
    <cellStyle name="40% - Ênfase3 2 5 5" xfId="2540" xr:uid="{00000000-0005-0000-0000-000005050000}"/>
    <cellStyle name="40% - Ênfase3 2 6" xfId="1050" xr:uid="{00000000-0005-0000-0000-000006050000}"/>
    <cellStyle name="40% - Ênfase3 2 6 2" xfId="1051" xr:uid="{00000000-0005-0000-0000-000007050000}"/>
    <cellStyle name="40% - Ênfase3 2 6 2 2" xfId="1052" xr:uid="{00000000-0005-0000-0000-000008050000}"/>
    <cellStyle name="40% - Ênfase3 2 6 3" xfId="1053" xr:uid="{00000000-0005-0000-0000-000009050000}"/>
    <cellStyle name="40% - Ênfase3 2 7" xfId="1054" xr:uid="{00000000-0005-0000-0000-00000A050000}"/>
    <cellStyle name="40% - Ênfase3 2 7 2" xfId="1055" xr:uid="{00000000-0005-0000-0000-00000B050000}"/>
    <cellStyle name="40% - Ênfase3 2 7 2 2" xfId="2541" xr:uid="{00000000-0005-0000-0000-00000C050000}"/>
    <cellStyle name="40% - Ênfase3 2 7 3" xfId="1056" xr:uid="{00000000-0005-0000-0000-00000D050000}"/>
    <cellStyle name="40% - Ênfase3 2 8" xfId="1057" xr:uid="{00000000-0005-0000-0000-00000E050000}"/>
    <cellStyle name="40% - Ênfase3 2 8 2" xfId="1058" xr:uid="{00000000-0005-0000-0000-00000F050000}"/>
    <cellStyle name="40% - Ênfase3 2 8 3" xfId="1059" xr:uid="{00000000-0005-0000-0000-000010050000}"/>
    <cellStyle name="40% - Ênfase3 2 9" xfId="1060" xr:uid="{00000000-0005-0000-0000-000011050000}"/>
    <cellStyle name="40% - Ênfase3 2 9 2" xfId="2542" xr:uid="{00000000-0005-0000-0000-000012050000}"/>
    <cellStyle name="40% - Ênfase3 3" xfId="1061" xr:uid="{00000000-0005-0000-0000-000013050000}"/>
    <cellStyle name="40% - Ênfase3 3 2" xfId="1062" xr:uid="{00000000-0005-0000-0000-000014050000}"/>
    <cellStyle name="40% - Ênfase3 3 2 2" xfId="1063" xr:uid="{00000000-0005-0000-0000-000015050000}"/>
    <cellStyle name="40% - Ênfase3 3 2 2 2" xfId="1064" xr:uid="{00000000-0005-0000-0000-000016050000}"/>
    <cellStyle name="40% - Ênfase3 3 2 2 2 2" xfId="1065" xr:uid="{00000000-0005-0000-0000-000017050000}"/>
    <cellStyle name="40% - Ênfase3 3 2 2 3" xfId="1066" xr:uid="{00000000-0005-0000-0000-000018050000}"/>
    <cellStyle name="40% - Ênfase3 3 2 2 4" xfId="2543" xr:uid="{00000000-0005-0000-0000-000019050000}"/>
    <cellStyle name="40% - Ênfase3 3 2 3" xfId="1067" xr:uid="{00000000-0005-0000-0000-00001A050000}"/>
    <cellStyle name="40% - Ênfase3 3 2 3 2" xfId="1068" xr:uid="{00000000-0005-0000-0000-00001B050000}"/>
    <cellStyle name="40% - Ênfase3 3 2 3 2 2" xfId="2544" xr:uid="{00000000-0005-0000-0000-00001C050000}"/>
    <cellStyle name="40% - Ênfase3 3 2 3 3" xfId="1069" xr:uid="{00000000-0005-0000-0000-00001D050000}"/>
    <cellStyle name="40% - Ênfase3 3 2 4" xfId="1070" xr:uid="{00000000-0005-0000-0000-00001E050000}"/>
    <cellStyle name="40% - Ênfase3 3 2 4 2" xfId="1071" xr:uid="{00000000-0005-0000-0000-00001F050000}"/>
    <cellStyle name="40% - Ênfase3 3 2 5" xfId="1072" xr:uid="{00000000-0005-0000-0000-000020050000}"/>
    <cellStyle name="40% - Ênfase3 3 2 6" xfId="2545" xr:uid="{00000000-0005-0000-0000-000021050000}"/>
    <cellStyle name="40% - Ênfase3 3 2 7" xfId="2546" xr:uid="{00000000-0005-0000-0000-000022050000}"/>
    <cellStyle name="40% - Ênfase3 3 3" xfId="1073" xr:uid="{00000000-0005-0000-0000-000023050000}"/>
    <cellStyle name="40% - Ênfase3 3 3 2" xfId="1074" xr:uid="{00000000-0005-0000-0000-000024050000}"/>
    <cellStyle name="40% - Ênfase3 3 3 2 2" xfId="1075" xr:uid="{00000000-0005-0000-0000-000025050000}"/>
    <cellStyle name="40% - Ênfase3 3 3 3" xfId="1076" xr:uid="{00000000-0005-0000-0000-000026050000}"/>
    <cellStyle name="40% - Ênfase3 3 3 4" xfId="2547" xr:uid="{00000000-0005-0000-0000-000027050000}"/>
    <cellStyle name="40% - Ênfase3 3 4" xfId="1077" xr:uid="{00000000-0005-0000-0000-000028050000}"/>
    <cellStyle name="40% - Ênfase3 3 4 2" xfId="1078" xr:uid="{00000000-0005-0000-0000-000029050000}"/>
    <cellStyle name="40% - Ênfase3 3 4 2 2" xfId="2548" xr:uid="{00000000-0005-0000-0000-00002A050000}"/>
    <cellStyle name="40% - Ênfase3 3 4 3" xfId="1079" xr:uid="{00000000-0005-0000-0000-00002B050000}"/>
    <cellStyle name="40% - Ênfase3 3 5" xfId="1080" xr:uid="{00000000-0005-0000-0000-00002C050000}"/>
    <cellStyle name="40% - Ênfase3 3 5 2" xfId="1081" xr:uid="{00000000-0005-0000-0000-00002D050000}"/>
    <cellStyle name="40% - Ênfase3 3 6" xfId="1082" xr:uid="{00000000-0005-0000-0000-00002E050000}"/>
    <cellStyle name="40% - Ênfase3 3 7" xfId="2549" xr:uid="{00000000-0005-0000-0000-00002F050000}"/>
    <cellStyle name="40% - Ênfase3 3 8" xfId="2550" xr:uid="{00000000-0005-0000-0000-000030050000}"/>
    <cellStyle name="40% - Ênfase3 4" xfId="1083" xr:uid="{00000000-0005-0000-0000-000031050000}"/>
    <cellStyle name="40% - Ênfase3 4 2" xfId="1084" xr:uid="{00000000-0005-0000-0000-000032050000}"/>
    <cellStyle name="40% - Ênfase3 4 2 2" xfId="1085" xr:uid="{00000000-0005-0000-0000-000033050000}"/>
    <cellStyle name="40% - Ênfase3 4 2 2 2" xfId="1086" xr:uid="{00000000-0005-0000-0000-000034050000}"/>
    <cellStyle name="40% - Ênfase3 4 2 3" xfId="1087" xr:uid="{00000000-0005-0000-0000-000035050000}"/>
    <cellStyle name="40% - Ênfase3 4 2 4" xfId="2551" xr:uid="{00000000-0005-0000-0000-000036050000}"/>
    <cellStyle name="40% - Ênfase3 4 3" xfId="1088" xr:uid="{00000000-0005-0000-0000-000037050000}"/>
    <cellStyle name="40% - Ênfase3 4 3 2" xfId="1089" xr:uid="{00000000-0005-0000-0000-000038050000}"/>
    <cellStyle name="40% - Ênfase3 4 3 2 2" xfId="2552" xr:uid="{00000000-0005-0000-0000-000039050000}"/>
    <cellStyle name="40% - Ênfase3 4 3 3" xfId="1090" xr:uid="{00000000-0005-0000-0000-00003A050000}"/>
    <cellStyle name="40% - Ênfase3 4 4" xfId="1091" xr:uid="{00000000-0005-0000-0000-00003B050000}"/>
    <cellStyle name="40% - Ênfase3 4 4 2" xfId="1092" xr:uid="{00000000-0005-0000-0000-00003C050000}"/>
    <cellStyle name="40% - Ênfase3 4 5" xfId="1093" xr:uid="{00000000-0005-0000-0000-00003D050000}"/>
    <cellStyle name="40% - Ênfase3 4 6" xfId="2553" xr:uid="{00000000-0005-0000-0000-00003E050000}"/>
    <cellStyle name="40% - Ênfase3 4 7" xfId="2554" xr:uid="{00000000-0005-0000-0000-00003F050000}"/>
    <cellStyle name="40% - Ênfase3 5" xfId="2555" xr:uid="{00000000-0005-0000-0000-000040050000}"/>
    <cellStyle name="40% - Ênfase4 2" xfId="1094" xr:uid="{00000000-0005-0000-0000-000041050000}"/>
    <cellStyle name="40% - Ênfase4 2 10" xfId="2556" xr:uid="{00000000-0005-0000-0000-000042050000}"/>
    <cellStyle name="40% - Ênfase4 2 2" xfId="1095" xr:uid="{00000000-0005-0000-0000-000043050000}"/>
    <cellStyle name="40% - Ênfase4 2 2 2" xfId="1096" xr:uid="{00000000-0005-0000-0000-000044050000}"/>
    <cellStyle name="40% - Ênfase4 2 2 2 2" xfId="1097" xr:uid="{00000000-0005-0000-0000-000045050000}"/>
    <cellStyle name="40% - Ênfase4 2 2 2 2 2" xfId="1098" xr:uid="{00000000-0005-0000-0000-000046050000}"/>
    <cellStyle name="40% - Ênfase4 2 2 2 2 2 2" xfId="1099" xr:uid="{00000000-0005-0000-0000-000047050000}"/>
    <cellStyle name="40% - Ênfase4 2 2 2 2 3" xfId="1100" xr:uid="{00000000-0005-0000-0000-000048050000}"/>
    <cellStyle name="40% - Ênfase4 2 2 2 2 4" xfId="2557" xr:uid="{00000000-0005-0000-0000-000049050000}"/>
    <cellStyle name="40% - Ênfase4 2 2 2 3" xfId="1101" xr:uid="{00000000-0005-0000-0000-00004A050000}"/>
    <cellStyle name="40% - Ênfase4 2 2 2 3 2" xfId="1102" xr:uid="{00000000-0005-0000-0000-00004B050000}"/>
    <cellStyle name="40% - Ênfase4 2 2 2 3 2 2" xfId="2558" xr:uid="{00000000-0005-0000-0000-00004C050000}"/>
    <cellStyle name="40% - Ênfase4 2 2 2 3 3" xfId="1103" xr:uid="{00000000-0005-0000-0000-00004D050000}"/>
    <cellStyle name="40% - Ênfase4 2 2 2 4" xfId="1104" xr:uid="{00000000-0005-0000-0000-00004E050000}"/>
    <cellStyle name="40% - Ênfase4 2 2 2 4 2" xfId="1105" xr:uid="{00000000-0005-0000-0000-00004F050000}"/>
    <cellStyle name="40% - Ênfase4 2 2 2 5" xfId="1106" xr:uid="{00000000-0005-0000-0000-000050050000}"/>
    <cellStyle name="40% - Ênfase4 2 2 2 6" xfId="2559" xr:uid="{00000000-0005-0000-0000-000051050000}"/>
    <cellStyle name="40% - Ênfase4 2 2 2 7" xfId="2560" xr:uid="{00000000-0005-0000-0000-000052050000}"/>
    <cellStyle name="40% - Ênfase4 2 2 3" xfId="1107" xr:uid="{00000000-0005-0000-0000-000053050000}"/>
    <cellStyle name="40% - Ênfase4 2 2 3 2" xfId="1108" xr:uid="{00000000-0005-0000-0000-000054050000}"/>
    <cellStyle name="40% - Ênfase4 2 2 3 2 2" xfId="1109" xr:uid="{00000000-0005-0000-0000-000055050000}"/>
    <cellStyle name="40% - Ênfase4 2 2 3 3" xfId="1110" xr:uid="{00000000-0005-0000-0000-000056050000}"/>
    <cellStyle name="40% - Ênfase4 2 2 3 4" xfId="2561" xr:uid="{00000000-0005-0000-0000-000057050000}"/>
    <cellStyle name="40% - Ênfase4 2 2 4" xfId="1111" xr:uid="{00000000-0005-0000-0000-000058050000}"/>
    <cellStyle name="40% - Ênfase4 2 2 4 2" xfId="1112" xr:uid="{00000000-0005-0000-0000-000059050000}"/>
    <cellStyle name="40% - Ênfase4 2 2 4 2 2" xfId="2562" xr:uid="{00000000-0005-0000-0000-00005A050000}"/>
    <cellStyle name="40% - Ênfase4 2 2 4 3" xfId="1113" xr:uid="{00000000-0005-0000-0000-00005B050000}"/>
    <cellStyle name="40% - Ênfase4 2 2 5" xfId="1114" xr:uid="{00000000-0005-0000-0000-00005C050000}"/>
    <cellStyle name="40% - Ênfase4 2 2 5 2" xfId="1115" xr:uid="{00000000-0005-0000-0000-00005D050000}"/>
    <cellStyle name="40% - Ênfase4 2 2 6" xfId="1116" xr:uid="{00000000-0005-0000-0000-00005E050000}"/>
    <cellStyle name="40% - Ênfase4 2 2 7" xfId="2563" xr:uid="{00000000-0005-0000-0000-00005F050000}"/>
    <cellStyle name="40% - Ênfase4 2 2 8" xfId="2564" xr:uid="{00000000-0005-0000-0000-000060050000}"/>
    <cellStyle name="40% - Ênfase4 2 3" xfId="1117" xr:uid="{00000000-0005-0000-0000-000061050000}"/>
    <cellStyle name="40% - Ênfase4 2 3 2" xfId="1118" xr:uid="{00000000-0005-0000-0000-000062050000}"/>
    <cellStyle name="40% - Ênfase4 2 3 2 2" xfId="1119" xr:uid="{00000000-0005-0000-0000-000063050000}"/>
    <cellStyle name="40% - Ênfase4 2 3 2 2 2" xfId="1120" xr:uid="{00000000-0005-0000-0000-000064050000}"/>
    <cellStyle name="40% - Ênfase4 2 3 2 2 2 2" xfId="1121" xr:uid="{00000000-0005-0000-0000-000065050000}"/>
    <cellStyle name="40% - Ênfase4 2 3 2 2 3" xfId="1122" xr:uid="{00000000-0005-0000-0000-000066050000}"/>
    <cellStyle name="40% - Ênfase4 2 3 2 2 4" xfId="2565" xr:uid="{00000000-0005-0000-0000-000067050000}"/>
    <cellStyle name="40% - Ênfase4 2 3 2 3" xfId="1123" xr:uid="{00000000-0005-0000-0000-000068050000}"/>
    <cellStyle name="40% - Ênfase4 2 3 2 3 2" xfId="1124" xr:uid="{00000000-0005-0000-0000-000069050000}"/>
    <cellStyle name="40% - Ênfase4 2 3 2 3 2 2" xfId="2566" xr:uid="{00000000-0005-0000-0000-00006A050000}"/>
    <cellStyle name="40% - Ênfase4 2 3 2 3 3" xfId="1125" xr:uid="{00000000-0005-0000-0000-00006B050000}"/>
    <cellStyle name="40% - Ênfase4 2 3 2 4" xfId="1126" xr:uid="{00000000-0005-0000-0000-00006C050000}"/>
    <cellStyle name="40% - Ênfase4 2 3 2 4 2" xfId="1127" xr:uid="{00000000-0005-0000-0000-00006D050000}"/>
    <cellStyle name="40% - Ênfase4 2 3 2 5" xfId="1128" xr:uid="{00000000-0005-0000-0000-00006E050000}"/>
    <cellStyle name="40% - Ênfase4 2 3 2 6" xfId="2567" xr:uid="{00000000-0005-0000-0000-00006F050000}"/>
    <cellStyle name="40% - Ênfase4 2 3 2 7" xfId="2568" xr:uid="{00000000-0005-0000-0000-000070050000}"/>
    <cellStyle name="40% - Ênfase4 2 3 3" xfId="1129" xr:uid="{00000000-0005-0000-0000-000071050000}"/>
    <cellStyle name="40% - Ênfase4 2 3 3 2" xfId="1130" xr:uid="{00000000-0005-0000-0000-000072050000}"/>
    <cellStyle name="40% - Ênfase4 2 3 3 2 2" xfId="1131" xr:uid="{00000000-0005-0000-0000-000073050000}"/>
    <cellStyle name="40% - Ênfase4 2 3 3 3" xfId="1132" xr:uid="{00000000-0005-0000-0000-000074050000}"/>
    <cellStyle name="40% - Ênfase4 2 3 3 4" xfId="2569" xr:uid="{00000000-0005-0000-0000-000075050000}"/>
    <cellStyle name="40% - Ênfase4 2 3 4" xfId="1133" xr:uid="{00000000-0005-0000-0000-000076050000}"/>
    <cellStyle name="40% - Ênfase4 2 3 4 2" xfId="1134" xr:uid="{00000000-0005-0000-0000-000077050000}"/>
    <cellStyle name="40% - Ênfase4 2 3 4 2 2" xfId="2570" xr:uid="{00000000-0005-0000-0000-000078050000}"/>
    <cellStyle name="40% - Ênfase4 2 3 4 3" xfId="1135" xr:uid="{00000000-0005-0000-0000-000079050000}"/>
    <cellStyle name="40% - Ênfase4 2 3 5" xfId="1136" xr:uid="{00000000-0005-0000-0000-00007A050000}"/>
    <cellStyle name="40% - Ênfase4 2 3 5 2" xfId="1137" xr:uid="{00000000-0005-0000-0000-00007B050000}"/>
    <cellStyle name="40% - Ênfase4 2 3 6" xfId="1138" xr:uid="{00000000-0005-0000-0000-00007C050000}"/>
    <cellStyle name="40% - Ênfase4 2 3 7" xfId="2571" xr:uid="{00000000-0005-0000-0000-00007D050000}"/>
    <cellStyle name="40% - Ênfase4 2 3 8" xfId="2572" xr:uid="{00000000-0005-0000-0000-00007E050000}"/>
    <cellStyle name="40% - Ênfase4 2 4" xfId="1139" xr:uid="{00000000-0005-0000-0000-00007F050000}"/>
    <cellStyle name="40% - Ênfase4 2 4 2" xfId="1140" xr:uid="{00000000-0005-0000-0000-000080050000}"/>
    <cellStyle name="40% - Ênfase4 2 4 2 2" xfId="1141" xr:uid="{00000000-0005-0000-0000-000081050000}"/>
    <cellStyle name="40% - Ênfase4 2 4 2 2 2" xfId="1142" xr:uid="{00000000-0005-0000-0000-000082050000}"/>
    <cellStyle name="40% - Ênfase4 2 4 2 3" xfId="1143" xr:uid="{00000000-0005-0000-0000-000083050000}"/>
    <cellStyle name="40% - Ênfase4 2 4 2 4" xfId="2573" xr:uid="{00000000-0005-0000-0000-000084050000}"/>
    <cellStyle name="40% - Ênfase4 2 4 3" xfId="1144" xr:uid="{00000000-0005-0000-0000-000085050000}"/>
    <cellStyle name="40% - Ênfase4 2 4 3 2" xfId="1145" xr:uid="{00000000-0005-0000-0000-000086050000}"/>
    <cellStyle name="40% - Ênfase4 2 4 3 2 2" xfId="2574" xr:uid="{00000000-0005-0000-0000-000087050000}"/>
    <cellStyle name="40% - Ênfase4 2 4 3 3" xfId="1146" xr:uid="{00000000-0005-0000-0000-000088050000}"/>
    <cellStyle name="40% - Ênfase4 2 4 4" xfId="1147" xr:uid="{00000000-0005-0000-0000-000089050000}"/>
    <cellStyle name="40% - Ênfase4 2 4 4 2" xfId="1148" xr:uid="{00000000-0005-0000-0000-00008A050000}"/>
    <cellStyle name="40% - Ênfase4 2 4 5" xfId="1149" xr:uid="{00000000-0005-0000-0000-00008B050000}"/>
    <cellStyle name="40% - Ênfase4 2 4 6" xfId="2575" xr:uid="{00000000-0005-0000-0000-00008C050000}"/>
    <cellStyle name="40% - Ênfase4 2 4 7" xfId="2576" xr:uid="{00000000-0005-0000-0000-00008D050000}"/>
    <cellStyle name="40% - Ênfase4 2 5" xfId="1150" xr:uid="{00000000-0005-0000-0000-00008E050000}"/>
    <cellStyle name="40% - Ênfase4 2 5 2" xfId="1151" xr:uid="{00000000-0005-0000-0000-00008F050000}"/>
    <cellStyle name="40% - Ênfase4 2 5 2 2" xfId="1152" xr:uid="{00000000-0005-0000-0000-000090050000}"/>
    <cellStyle name="40% - Ênfase4 2 5 3" xfId="1153" xr:uid="{00000000-0005-0000-0000-000091050000}"/>
    <cellStyle name="40% - Ênfase4 2 5 4" xfId="2577" xr:uid="{00000000-0005-0000-0000-000092050000}"/>
    <cellStyle name="40% - Ênfase4 2 6" xfId="1154" xr:uid="{00000000-0005-0000-0000-000093050000}"/>
    <cellStyle name="40% - Ênfase4 2 6 2" xfId="1155" xr:uid="{00000000-0005-0000-0000-000094050000}"/>
    <cellStyle name="40% - Ênfase4 2 6 2 2" xfId="2578" xr:uid="{00000000-0005-0000-0000-000095050000}"/>
    <cellStyle name="40% - Ênfase4 2 6 3" xfId="1156" xr:uid="{00000000-0005-0000-0000-000096050000}"/>
    <cellStyle name="40% - Ênfase4 2 7" xfId="1157" xr:uid="{00000000-0005-0000-0000-000097050000}"/>
    <cellStyle name="40% - Ênfase4 2 7 2" xfId="1158" xr:uid="{00000000-0005-0000-0000-000098050000}"/>
    <cellStyle name="40% - Ênfase4 2 7 3" xfId="1159" xr:uid="{00000000-0005-0000-0000-000099050000}"/>
    <cellStyle name="40% - Ênfase4 2 8" xfId="1160" xr:uid="{00000000-0005-0000-0000-00009A050000}"/>
    <cellStyle name="40% - Ênfase4 2 9" xfId="2579" xr:uid="{00000000-0005-0000-0000-00009B050000}"/>
    <cellStyle name="40% - Ênfase4 3" xfId="1161" xr:uid="{00000000-0005-0000-0000-00009C050000}"/>
    <cellStyle name="40% - Ênfase4 3 2" xfId="1162" xr:uid="{00000000-0005-0000-0000-00009D050000}"/>
    <cellStyle name="40% - Ênfase4 3 2 2" xfId="1163" xr:uid="{00000000-0005-0000-0000-00009E050000}"/>
    <cellStyle name="40% - Ênfase4 3 2 2 2" xfId="1164" xr:uid="{00000000-0005-0000-0000-00009F050000}"/>
    <cellStyle name="40% - Ênfase4 3 2 2 2 2" xfId="1165" xr:uid="{00000000-0005-0000-0000-0000A0050000}"/>
    <cellStyle name="40% - Ênfase4 3 2 2 3" xfId="1166" xr:uid="{00000000-0005-0000-0000-0000A1050000}"/>
    <cellStyle name="40% - Ênfase4 3 2 2 4" xfId="2580" xr:uid="{00000000-0005-0000-0000-0000A2050000}"/>
    <cellStyle name="40% - Ênfase4 3 2 3" xfId="1167" xr:uid="{00000000-0005-0000-0000-0000A3050000}"/>
    <cellStyle name="40% - Ênfase4 3 2 3 2" xfId="1168" xr:uid="{00000000-0005-0000-0000-0000A4050000}"/>
    <cellStyle name="40% - Ênfase4 3 2 3 2 2" xfId="2581" xr:uid="{00000000-0005-0000-0000-0000A5050000}"/>
    <cellStyle name="40% - Ênfase4 3 2 3 3" xfId="1169" xr:uid="{00000000-0005-0000-0000-0000A6050000}"/>
    <cellStyle name="40% - Ênfase4 3 2 4" xfId="1170" xr:uid="{00000000-0005-0000-0000-0000A7050000}"/>
    <cellStyle name="40% - Ênfase4 3 2 4 2" xfId="1171" xr:uid="{00000000-0005-0000-0000-0000A8050000}"/>
    <cellStyle name="40% - Ênfase4 3 2 5" xfId="1172" xr:uid="{00000000-0005-0000-0000-0000A9050000}"/>
    <cellStyle name="40% - Ênfase4 3 2 6" xfId="2582" xr:uid="{00000000-0005-0000-0000-0000AA050000}"/>
    <cellStyle name="40% - Ênfase4 3 2 7" xfId="2583" xr:uid="{00000000-0005-0000-0000-0000AB050000}"/>
    <cellStyle name="40% - Ênfase4 3 3" xfId="1173" xr:uid="{00000000-0005-0000-0000-0000AC050000}"/>
    <cellStyle name="40% - Ênfase4 3 3 2" xfId="1174" xr:uid="{00000000-0005-0000-0000-0000AD050000}"/>
    <cellStyle name="40% - Ênfase4 3 3 2 2" xfId="1175" xr:uid="{00000000-0005-0000-0000-0000AE050000}"/>
    <cellStyle name="40% - Ênfase4 3 3 3" xfId="1176" xr:uid="{00000000-0005-0000-0000-0000AF050000}"/>
    <cellStyle name="40% - Ênfase4 3 3 4" xfId="2584" xr:uid="{00000000-0005-0000-0000-0000B0050000}"/>
    <cellStyle name="40% - Ênfase4 3 4" xfId="1177" xr:uid="{00000000-0005-0000-0000-0000B1050000}"/>
    <cellStyle name="40% - Ênfase4 3 4 2" xfId="1178" xr:uid="{00000000-0005-0000-0000-0000B2050000}"/>
    <cellStyle name="40% - Ênfase4 3 4 2 2" xfId="2585" xr:uid="{00000000-0005-0000-0000-0000B3050000}"/>
    <cellStyle name="40% - Ênfase4 3 4 3" xfId="1179" xr:uid="{00000000-0005-0000-0000-0000B4050000}"/>
    <cellStyle name="40% - Ênfase4 3 5" xfId="1180" xr:uid="{00000000-0005-0000-0000-0000B5050000}"/>
    <cellStyle name="40% - Ênfase4 3 5 2" xfId="1181" xr:uid="{00000000-0005-0000-0000-0000B6050000}"/>
    <cellStyle name="40% - Ênfase4 3 6" xfId="1182" xr:uid="{00000000-0005-0000-0000-0000B7050000}"/>
    <cellStyle name="40% - Ênfase4 3 7" xfId="2586" xr:uid="{00000000-0005-0000-0000-0000B8050000}"/>
    <cellStyle name="40% - Ênfase4 3 8" xfId="2587" xr:uid="{00000000-0005-0000-0000-0000B9050000}"/>
    <cellStyle name="40% - Ênfase4 4" xfId="1183" xr:uid="{00000000-0005-0000-0000-0000BA050000}"/>
    <cellStyle name="40% - Ênfase4 4 2" xfId="1184" xr:uid="{00000000-0005-0000-0000-0000BB050000}"/>
    <cellStyle name="40% - Ênfase4 4 2 2" xfId="1185" xr:uid="{00000000-0005-0000-0000-0000BC050000}"/>
    <cellStyle name="40% - Ênfase4 4 2 2 2" xfId="1186" xr:uid="{00000000-0005-0000-0000-0000BD050000}"/>
    <cellStyle name="40% - Ênfase4 4 2 3" xfId="1187" xr:uid="{00000000-0005-0000-0000-0000BE050000}"/>
    <cellStyle name="40% - Ênfase4 4 2 4" xfId="2588" xr:uid="{00000000-0005-0000-0000-0000BF050000}"/>
    <cellStyle name="40% - Ênfase4 4 3" xfId="1188" xr:uid="{00000000-0005-0000-0000-0000C0050000}"/>
    <cellStyle name="40% - Ênfase4 4 3 2" xfId="1189" xr:uid="{00000000-0005-0000-0000-0000C1050000}"/>
    <cellStyle name="40% - Ênfase4 4 3 2 2" xfId="2589" xr:uid="{00000000-0005-0000-0000-0000C2050000}"/>
    <cellStyle name="40% - Ênfase4 4 3 3" xfId="1190" xr:uid="{00000000-0005-0000-0000-0000C3050000}"/>
    <cellStyle name="40% - Ênfase4 4 4" xfId="1191" xr:uid="{00000000-0005-0000-0000-0000C4050000}"/>
    <cellStyle name="40% - Ênfase4 4 4 2" xfId="1192" xr:uid="{00000000-0005-0000-0000-0000C5050000}"/>
    <cellStyle name="40% - Ênfase4 4 5" xfId="1193" xr:uid="{00000000-0005-0000-0000-0000C6050000}"/>
    <cellStyle name="40% - Ênfase4 4 6" xfId="2590" xr:uid="{00000000-0005-0000-0000-0000C7050000}"/>
    <cellStyle name="40% - Ênfase4 4 7" xfId="2591" xr:uid="{00000000-0005-0000-0000-0000C8050000}"/>
    <cellStyle name="40% - Ênfase4 5" xfId="1194" xr:uid="{00000000-0005-0000-0000-0000C9050000}"/>
    <cellStyle name="40% - Ênfase4 5 2" xfId="1195" xr:uid="{00000000-0005-0000-0000-0000CA050000}"/>
    <cellStyle name="40% - Ênfase4 5 2 2" xfId="1196" xr:uid="{00000000-0005-0000-0000-0000CB050000}"/>
    <cellStyle name="40% - Ênfase4 5 3" xfId="1197" xr:uid="{00000000-0005-0000-0000-0000CC050000}"/>
    <cellStyle name="40% - Ênfase4 6" xfId="1198" xr:uid="{00000000-0005-0000-0000-0000CD050000}"/>
    <cellStyle name="40% - Ênfase4 6 2" xfId="1199" xr:uid="{00000000-0005-0000-0000-0000CE050000}"/>
    <cellStyle name="40% - Ênfase4 7" xfId="1200" xr:uid="{00000000-0005-0000-0000-0000CF050000}"/>
    <cellStyle name="40% - Ênfase4 7 2" xfId="2592" xr:uid="{00000000-0005-0000-0000-0000D0050000}"/>
    <cellStyle name="40% - Ênfase4 8" xfId="1201" xr:uid="{00000000-0005-0000-0000-0000D1050000}"/>
    <cellStyle name="40% - Ênfase4 9" xfId="1202" xr:uid="{00000000-0005-0000-0000-0000D2050000}"/>
    <cellStyle name="40% - Ênfase5 2" xfId="1203" xr:uid="{00000000-0005-0000-0000-0000D3050000}"/>
    <cellStyle name="40% - Ênfase5 2 10" xfId="2593" xr:uid="{00000000-0005-0000-0000-0000D4050000}"/>
    <cellStyle name="40% - Ênfase5 2 2" xfId="1204" xr:uid="{00000000-0005-0000-0000-0000D5050000}"/>
    <cellStyle name="40% - Ênfase5 2 2 2" xfId="1205" xr:uid="{00000000-0005-0000-0000-0000D6050000}"/>
    <cellStyle name="40% - Ênfase5 2 2 2 2" xfId="1206" xr:uid="{00000000-0005-0000-0000-0000D7050000}"/>
    <cellStyle name="40% - Ênfase5 2 2 2 2 2" xfId="1207" xr:uid="{00000000-0005-0000-0000-0000D8050000}"/>
    <cellStyle name="40% - Ênfase5 2 2 2 2 2 2" xfId="1208" xr:uid="{00000000-0005-0000-0000-0000D9050000}"/>
    <cellStyle name="40% - Ênfase5 2 2 2 2 3" xfId="1209" xr:uid="{00000000-0005-0000-0000-0000DA050000}"/>
    <cellStyle name="40% - Ênfase5 2 2 2 2 4" xfId="2594" xr:uid="{00000000-0005-0000-0000-0000DB050000}"/>
    <cellStyle name="40% - Ênfase5 2 2 2 3" xfId="1210" xr:uid="{00000000-0005-0000-0000-0000DC050000}"/>
    <cellStyle name="40% - Ênfase5 2 2 2 3 2" xfId="1211" xr:uid="{00000000-0005-0000-0000-0000DD050000}"/>
    <cellStyle name="40% - Ênfase5 2 2 2 3 2 2" xfId="2595" xr:uid="{00000000-0005-0000-0000-0000DE050000}"/>
    <cellStyle name="40% - Ênfase5 2 2 2 3 3" xfId="1212" xr:uid="{00000000-0005-0000-0000-0000DF050000}"/>
    <cellStyle name="40% - Ênfase5 2 2 2 4" xfId="1213" xr:uid="{00000000-0005-0000-0000-0000E0050000}"/>
    <cellStyle name="40% - Ênfase5 2 2 2 4 2" xfId="1214" xr:uid="{00000000-0005-0000-0000-0000E1050000}"/>
    <cellStyle name="40% - Ênfase5 2 2 2 5" xfId="1215" xr:uid="{00000000-0005-0000-0000-0000E2050000}"/>
    <cellStyle name="40% - Ênfase5 2 2 2 6" xfId="2596" xr:uid="{00000000-0005-0000-0000-0000E3050000}"/>
    <cellStyle name="40% - Ênfase5 2 2 2 7" xfId="2597" xr:uid="{00000000-0005-0000-0000-0000E4050000}"/>
    <cellStyle name="40% - Ênfase5 2 2 3" xfId="1216" xr:uid="{00000000-0005-0000-0000-0000E5050000}"/>
    <cellStyle name="40% - Ênfase5 2 2 3 2" xfId="1217" xr:uid="{00000000-0005-0000-0000-0000E6050000}"/>
    <cellStyle name="40% - Ênfase5 2 2 3 2 2" xfId="1218" xr:uid="{00000000-0005-0000-0000-0000E7050000}"/>
    <cellStyle name="40% - Ênfase5 2 2 3 3" xfId="1219" xr:uid="{00000000-0005-0000-0000-0000E8050000}"/>
    <cellStyle name="40% - Ênfase5 2 2 3 4" xfId="2598" xr:uid="{00000000-0005-0000-0000-0000E9050000}"/>
    <cellStyle name="40% - Ênfase5 2 2 4" xfId="1220" xr:uid="{00000000-0005-0000-0000-0000EA050000}"/>
    <cellStyle name="40% - Ênfase5 2 2 4 2" xfId="1221" xr:uid="{00000000-0005-0000-0000-0000EB050000}"/>
    <cellStyle name="40% - Ênfase5 2 2 4 2 2" xfId="2599" xr:uid="{00000000-0005-0000-0000-0000EC050000}"/>
    <cellStyle name="40% - Ênfase5 2 2 4 3" xfId="1222" xr:uid="{00000000-0005-0000-0000-0000ED050000}"/>
    <cellStyle name="40% - Ênfase5 2 2 5" xfId="1223" xr:uid="{00000000-0005-0000-0000-0000EE050000}"/>
    <cellStyle name="40% - Ênfase5 2 2 5 2" xfId="1224" xr:uid="{00000000-0005-0000-0000-0000EF050000}"/>
    <cellStyle name="40% - Ênfase5 2 2 6" xfId="1225" xr:uid="{00000000-0005-0000-0000-0000F0050000}"/>
    <cellStyle name="40% - Ênfase5 2 2 7" xfId="2600" xr:uid="{00000000-0005-0000-0000-0000F1050000}"/>
    <cellStyle name="40% - Ênfase5 2 2 8" xfId="2601" xr:uid="{00000000-0005-0000-0000-0000F2050000}"/>
    <cellStyle name="40% - Ênfase5 2 3" xfId="1226" xr:uid="{00000000-0005-0000-0000-0000F3050000}"/>
    <cellStyle name="40% - Ênfase5 2 3 2" xfId="1227" xr:uid="{00000000-0005-0000-0000-0000F4050000}"/>
    <cellStyle name="40% - Ênfase5 2 3 2 2" xfId="1228" xr:uid="{00000000-0005-0000-0000-0000F5050000}"/>
    <cellStyle name="40% - Ênfase5 2 3 2 2 2" xfId="1229" xr:uid="{00000000-0005-0000-0000-0000F6050000}"/>
    <cellStyle name="40% - Ênfase5 2 3 2 2 2 2" xfId="1230" xr:uid="{00000000-0005-0000-0000-0000F7050000}"/>
    <cellStyle name="40% - Ênfase5 2 3 2 2 3" xfId="1231" xr:uid="{00000000-0005-0000-0000-0000F8050000}"/>
    <cellStyle name="40% - Ênfase5 2 3 2 2 4" xfId="2602" xr:uid="{00000000-0005-0000-0000-0000F9050000}"/>
    <cellStyle name="40% - Ênfase5 2 3 2 3" xfId="1232" xr:uid="{00000000-0005-0000-0000-0000FA050000}"/>
    <cellStyle name="40% - Ênfase5 2 3 2 3 2" xfId="1233" xr:uid="{00000000-0005-0000-0000-0000FB050000}"/>
    <cellStyle name="40% - Ênfase5 2 3 2 3 2 2" xfId="2603" xr:uid="{00000000-0005-0000-0000-0000FC050000}"/>
    <cellStyle name="40% - Ênfase5 2 3 2 3 3" xfId="1234" xr:uid="{00000000-0005-0000-0000-0000FD050000}"/>
    <cellStyle name="40% - Ênfase5 2 3 2 4" xfId="1235" xr:uid="{00000000-0005-0000-0000-0000FE050000}"/>
    <cellStyle name="40% - Ênfase5 2 3 2 4 2" xfId="1236" xr:uid="{00000000-0005-0000-0000-0000FF050000}"/>
    <cellStyle name="40% - Ênfase5 2 3 2 5" xfId="1237" xr:uid="{00000000-0005-0000-0000-000000060000}"/>
    <cellStyle name="40% - Ênfase5 2 3 2 6" xfId="2604" xr:uid="{00000000-0005-0000-0000-000001060000}"/>
    <cellStyle name="40% - Ênfase5 2 3 2 7" xfId="2605" xr:uid="{00000000-0005-0000-0000-000002060000}"/>
    <cellStyle name="40% - Ênfase5 2 3 3" xfId="1238" xr:uid="{00000000-0005-0000-0000-000003060000}"/>
    <cellStyle name="40% - Ênfase5 2 3 3 2" xfId="1239" xr:uid="{00000000-0005-0000-0000-000004060000}"/>
    <cellStyle name="40% - Ênfase5 2 3 3 2 2" xfId="1240" xr:uid="{00000000-0005-0000-0000-000005060000}"/>
    <cellStyle name="40% - Ênfase5 2 3 3 3" xfId="1241" xr:uid="{00000000-0005-0000-0000-000006060000}"/>
    <cellStyle name="40% - Ênfase5 2 3 3 4" xfId="2606" xr:uid="{00000000-0005-0000-0000-000007060000}"/>
    <cellStyle name="40% - Ênfase5 2 3 4" xfId="1242" xr:uid="{00000000-0005-0000-0000-000008060000}"/>
    <cellStyle name="40% - Ênfase5 2 3 4 2" xfId="1243" xr:uid="{00000000-0005-0000-0000-000009060000}"/>
    <cellStyle name="40% - Ênfase5 2 3 4 2 2" xfId="2607" xr:uid="{00000000-0005-0000-0000-00000A060000}"/>
    <cellStyle name="40% - Ênfase5 2 3 4 3" xfId="1244" xr:uid="{00000000-0005-0000-0000-00000B060000}"/>
    <cellStyle name="40% - Ênfase5 2 3 5" xfId="1245" xr:uid="{00000000-0005-0000-0000-00000C060000}"/>
    <cellStyle name="40% - Ênfase5 2 3 5 2" xfId="1246" xr:uid="{00000000-0005-0000-0000-00000D060000}"/>
    <cellStyle name="40% - Ênfase5 2 3 6" xfId="1247" xr:uid="{00000000-0005-0000-0000-00000E060000}"/>
    <cellStyle name="40% - Ênfase5 2 3 7" xfId="2608" xr:uid="{00000000-0005-0000-0000-00000F060000}"/>
    <cellStyle name="40% - Ênfase5 2 3 8" xfId="2609" xr:uid="{00000000-0005-0000-0000-000010060000}"/>
    <cellStyle name="40% - Ênfase5 2 4" xfId="1248" xr:uid="{00000000-0005-0000-0000-000011060000}"/>
    <cellStyle name="40% - Ênfase5 2 4 2" xfId="1249" xr:uid="{00000000-0005-0000-0000-000012060000}"/>
    <cellStyle name="40% - Ênfase5 2 4 2 2" xfId="1250" xr:uid="{00000000-0005-0000-0000-000013060000}"/>
    <cellStyle name="40% - Ênfase5 2 4 2 2 2" xfId="1251" xr:uid="{00000000-0005-0000-0000-000014060000}"/>
    <cellStyle name="40% - Ênfase5 2 4 2 3" xfId="1252" xr:uid="{00000000-0005-0000-0000-000015060000}"/>
    <cellStyle name="40% - Ênfase5 2 4 2 4" xfId="2610" xr:uid="{00000000-0005-0000-0000-000016060000}"/>
    <cellStyle name="40% - Ênfase5 2 4 3" xfId="1253" xr:uid="{00000000-0005-0000-0000-000017060000}"/>
    <cellStyle name="40% - Ênfase5 2 4 3 2" xfId="1254" xr:uid="{00000000-0005-0000-0000-000018060000}"/>
    <cellStyle name="40% - Ênfase5 2 4 3 2 2" xfId="2611" xr:uid="{00000000-0005-0000-0000-000019060000}"/>
    <cellStyle name="40% - Ênfase5 2 4 3 3" xfId="1255" xr:uid="{00000000-0005-0000-0000-00001A060000}"/>
    <cellStyle name="40% - Ênfase5 2 4 4" xfId="1256" xr:uid="{00000000-0005-0000-0000-00001B060000}"/>
    <cellStyle name="40% - Ênfase5 2 4 4 2" xfId="1257" xr:uid="{00000000-0005-0000-0000-00001C060000}"/>
    <cellStyle name="40% - Ênfase5 2 4 5" xfId="1258" xr:uid="{00000000-0005-0000-0000-00001D060000}"/>
    <cellStyle name="40% - Ênfase5 2 4 6" xfId="2612" xr:uid="{00000000-0005-0000-0000-00001E060000}"/>
    <cellStyle name="40% - Ênfase5 2 4 7" xfId="2613" xr:uid="{00000000-0005-0000-0000-00001F060000}"/>
    <cellStyle name="40% - Ênfase5 2 5" xfId="1259" xr:uid="{00000000-0005-0000-0000-000020060000}"/>
    <cellStyle name="40% - Ênfase5 2 5 2" xfId="1260" xr:uid="{00000000-0005-0000-0000-000021060000}"/>
    <cellStyle name="40% - Ênfase5 2 5 2 2" xfId="1261" xr:uid="{00000000-0005-0000-0000-000022060000}"/>
    <cellStyle name="40% - Ênfase5 2 5 3" xfId="1262" xr:uid="{00000000-0005-0000-0000-000023060000}"/>
    <cellStyle name="40% - Ênfase5 2 5 4" xfId="2614" xr:uid="{00000000-0005-0000-0000-000024060000}"/>
    <cellStyle name="40% - Ênfase5 2 6" xfId="1263" xr:uid="{00000000-0005-0000-0000-000025060000}"/>
    <cellStyle name="40% - Ênfase5 2 6 2" xfId="1264" xr:uid="{00000000-0005-0000-0000-000026060000}"/>
    <cellStyle name="40% - Ênfase5 2 6 2 2" xfId="2615" xr:uid="{00000000-0005-0000-0000-000027060000}"/>
    <cellStyle name="40% - Ênfase5 2 6 3" xfId="1265" xr:uid="{00000000-0005-0000-0000-000028060000}"/>
    <cellStyle name="40% - Ênfase5 2 7" xfId="1266" xr:uid="{00000000-0005-0000-0000-000029060000}"/>
    <cellStyle name="40% - Ênfase5 2 7 2" xfId="1267" xr:uid="{00000000-0005-0000-0000-00002A060000}"/>
    <cellStyle name="40% - Ênfase5 2 7 3" xfId="1268" xr:uid="{00000000-0005-0000-0000-00002B060000}"/>
    <cellStyle name="40% - Ênfase5 2 8" xfId="1269" xr:uid="{00000000-0005-0000-0000-00002C060000}"/>
    <cellStyle name="40% - Ênfase5 2 9" xfId="2616" xr:uid="{00000000-0005-0000-0000-00002D060000}"/>
    <cellStyle name="40% - Ênfase5 3" xfId="1270" xr:uid="{00000000-0005-0000-0000-00002E060000}"/>
    <cellStyle name="40% - Ênfase5 3 2" xfId="1271" xr:uid="{00000000-0005-0000-0000-00002F060000}"/>
    <cellStyle name="40% - Ênfase5 3 2 2" xfId="1272" xr:uid="{00000000-0005-0000-0000-000030060000}"/>
    <cellStyle name="40% - Ênfase5 3 2 2 2" xfId="1273" xr:uid="{00000000-0005-0000-0000-000031060000}"/>
    <cellStyle name="40% - Ênfase5 3 2 2 2 2" xfId="1274" xr:uid="{00000000-0005-0000-0000-000032060000}"/>
    <cellStyle name="40% - Ênfase5 3 2 2 3" xfId="1275" xr:uid="{00000000-0005-0000-0000-000033060000}"/>
    <cellStyle name="40% - Ênfase5 3 2 2 4" xfId="2617" xr:uid="{00000000-0005-0000-0000-000034060000}"/>
    <cellStyle name="40% - Ênfase5 3 2 3" xfId="1276" xr:uid="{00000000-0005-0000-0000-000035060000}"/>
    <cellStyle name="40% - Ênfase5 3 2 3 2" xfId="1277" xr:uid="{00000000-0005-0000-0000-000036060000}"/>
    <cellStyle name="40% - Ênfase5 3 2 3 2 2" xfId="2618" xr:uid="{00000000-0005-0000-0000-000037060000}"/>
    <cellStyle name="40% - Ênfase5 3 2 3 3" xfId="1278" xr:uid="{00000000-0005-0000-0000-000038060000}"/>
    <cellStyle name="40% - Ênfase5 3 2 4" xfId="1279" xr:uid="{00000000-0005-0000-0000-000039060000}"/>
    <cellStyle name="40% - Ênfase5 3 2 4 2" xfId="1280" xr:uid="{00000000-0005-0000-0000-00003A060000}"/>
    <cellStyle name="40% - Ênfase5 3 2 5" xfId="1281" xr:uid="{00000000-0005-0000-0000-00003B060000}"/>
    <cellStyle name="40% - Ênfase5 3 2 6" xfId="2619" xr:uid="{00000000-0005-0000-0000-00003C060000}"/>
    <cellStyle name="40% - Ênfase5 3 2 7" xfId="2620" xr:uid="{00000000-0005-0000-0000-00003D060000}"/>
    <cellStyle name="40% - Ênfase5 3 3" xfId="1282" xr:uid="{00000000-0005-0000-0000-00003E060000}"/>
    <cellStyle name="40% - Ênfase5 3 3 2" xfId="1283" xr:uid="{00000000-0005-0000-0000-00003F060000}"/>
    <cellStyle name="40% - Ênfase5 3 3 2 2" xfId="1284" xr:uid="{00000000-0005-0000-0000-000040060000}"/>
    <cellStyle name="40% - Ênfase5 3 3 3" xfId="1285" xr:uid="{00000000-0005-0000-0000-000041060000}"/>
    <cellStyle name="40% - Ênfase5 3 3 4" xfId="2621" xr:uid="{00000000-0005-0000-0000-000042060000}"/>
    <cellStyle name="40% - Ênfase5 3 4" xfId="1286" xr:uid="{00000000-0005-0000-0000-000043060000}"/>
    <cellStyle name="40% - Ênfase5 3 4 2" xfId="1287" xr:uid="{00000000-0005-0000-0000-000044060000}"/>
    <cellStyle name="40% - Ênfase5 3 4 2 2" xfId="2622" xr:uid="{00000000-0005-0000-0000-000045060000}"/>
    <cellStyle name="40% - Ênfase5 3 4 3" xfId="1288" xr:uid="{00000000-0005-0000-0000-000046060000}"/>
    <cellStyle name="40% - Ênfase5 3 5" xfId="1289" xr:uid="{00000000-0005-0000-0000-000047060000}"/>
    <cellStyle name="40% - Ênfase5 3 5 2" xfId="1290" xr:uid="{00000000-0005-0000-0000-000048060000}"/>
    <cellStyle name="40% - Ênfase5 3 6" xfId="1291" xr:uid="{00000000-0005-0000-0000-000049060000}"/>
    <cellStyle name="40% - Ênfase5 3 7" xfId="2623" xr:uid="{00000000-0005-0000-0000-00004A060000}"/>
    <cellStyle name="40% - Ênfase5 3 8" xfId="2624" xr:uid="{00000000-0005-0000-0000-00004B060000}"/>
    <cellStyle name="40% - Ênfase5 4" xfId="1292" xr:uid="{00000000-0005-0000-0000-00004C060000}"/>
    <cellStyle name="40% - Ênfase5 4 2" xfId="1293" xr:uid="{00000000-0005-0000-0000-00004D060000}"/>
    <cellStyle name="40% - Ênfase5 4 2 2" xfId="1294" xr:uid="{00000000-0005-0000-0000-00004E060000}"/>
    <cellStyle name="40% - Ênfase5 4 2 2 2" xfId="1295" xr:uid="{00000000-0005-0000-0000-00004F060000}"/>
    <cellStyle name="40% - Ênfase5 4 2 3" xfId="1296" xr:uid="{00000000-0005-0000-0000-000050060000}"/>
    <cellStyle name="40% - Ênfase5 4 2 4" xfId="2625" xr:uid="{00000000-0005-0000-0000-000051060000}"/>
    <cellStyle name="40% - Ênfase5 4 3" xfId="1297" xr:uid="{00000000-0005-0000-0000-000052060000}"/>
    <cellStyle name="40% - Ênfase5 4 3 2" xfId="1298" xr:uid="{00000000-0005-0000-0000-000053060000}"/>
    <cellStyle name="40% - Ênfase5 4 3 2 2" xfId="2626" xr:uid="{00000000-0005-0000-0000-000054060000}"/>
    <cellStyle name="40% - Ênfase5 4 3 3" xfId="1299" xr:uid="{00000000-0005-0000-0000-000055060000}"/>
    <cellStyle name="40% - Ênfase5 4 4" xfId="1300" xr:uid="{00000000-0005-0000-0000-000056060000}"/>
    <cellStyle name="40% - Ênfase5 4 4 2" xfId="1301" xr:uid="{00000000-0005-0000-0000-000057060000}"/>
    <cellStyle name="40% - Ênfase5 4 5" xfId="1302" xr:uid="{00000000-0005-0000-0000-000058060000}"/>
    <cellStyle name="40% - Ênfase5 4 6" xfId="2627" xr:uid="{00000000-0005-0000-0000-000059060000}"/>
    <cellStyle name="40% - Ênfase5 4 7" xfId="2628" xr:uid="{00000000-0005-0000-0000-00005A060000}"/>
    <cellStyle name="40% - Ênfase5 5" xfId="1303" xr:uid="{00000000-0005-0000-0000-00005B060000}"/>
    <cellStyle name="40% - Ênfase5 5 2" xfId="1304" xr:uid="{00000000-0005-0000-0000-00005C060000}"/>
    <cellStyle name="40% - Ênfase5 5 2 2" xfId="1305" xr:uid="{00000000-0005-0000-0000-00005D060000}"/>
    <cellStyle name="40% - Ênfase5 5 3" xfId="1306" xr:uid="{00000000-0005-0000-0000-00005E060000}"/>
    <cellStyle name="40% - Ênfase5 6" xfId="1307" xr:uid="{00000000-0005-0000-0000-00005F060000}"/>
    <cellStyle name="40% - Ênfase5 6 2" xfId="1308" xr:uid="{00000000-0005-0000-0000-000060060000}"/>
    <cellStyle name="40% - Ênfase5 7" xfId="1309" xr:uid="{00000000-0005-0000-0000-000061060000}"/>
    <cellStyle name="40% - Ênfase5 7 2" xfId="2629" xr:uid="{00000000-0005-0000-0000-000062060000}"/>
    <cellStyle name="40% - Ênfase5 8" xfId="1310" xr:uid="{00000000-0005-0000-0000-000063060000}"/>
    <cellStyle name="40% - Ênfase5 9" xfId="1311" xr:uid="{00000000-0005-0000-0000-000064060000}"/>
    <cellStyle name="40% - Ênfase6 2" xfId="1312" xr:uid="{00000000-0005-0000-0000-000065060000}"/>
    <cellStyle name="40% - Ênfase6 2 10" xfId="2630" xr:uid="{00000000-0005-0000-0000-000066060000}"/>
    <cellStyle name="40% - Ênfase6 2 2" xfId="1313" xr:uid="{00000000-0005-0000-0000-000067060000}"/>
    <cellStyle name="40% - Ênfase6 2 2 2" xfId="1314" xr:uid="{00000000-0005-0000-0000-000068060000}"/>
    <cellStyle name="40% - Ênfase6 2 2 2 2" xfId="1315" xr:uid="{00000000-0005-0000-0000-000069060000}"/>
    <cellStyle name="40% - Ênfase6 2 2 2 2 2" xfId="1316" xr:uid="{00000000-0005-0000-0000-00006A060000}"/>
    <cellStyle name="40% - Ênfase6 2 2 2 2 2 2" xfId="1317" xr:uid="{00000000-0005-0000-0000-00006B060000}"/>
    <cellStyle name="40% - Ênfase6 2 2 2 2 3" xfId="1318" xr:uid="{00000000-0005-0000-0000-00006C060000}"/>
    <cellStyle name="40% - Ênfase6 2 2 2 2 4" xfId="2631" xr:uid="{00000000-0005-0000-0000-00006D060000}"/>
    <cellStyle name="40% - Ênfase6 2 2 2 3" xfId="1319" xr:uid="{00000000-0005-0000-0000-00006E060000}"/>
    <cellStyle name="40% - Ênfase6 2 2 2 3 2" xfId="1320" xr:uid="{00000000-0005-0000-0000-00006F060000}"/>
    <cellStyle name="40% - Ênfase6 2 2 2 3 2 2" xfId="2632" xr:uid="{00000000-0005-0000-0000-000070060000}"/>
    <cellStyle name="40% - Ênfase6 2 2 2 3 3" xfId="1321" xr:uid="{00000000-0005-0000-0000-000071060000}"/>
    <cellStyle name="40% - Ênfase6 2 2 2 4" xfId="1322" xr:uid="{00000000-0005-0000-0000-000072060000}"/>
    <cellStyle name="40% - Ênfase6 2 2 2 4 2" xfId="1323" xr:uid="{00000000-0005-0000-0000-000073060000}"/>
    <cellStyle name="40% - Ênfase6 2 2 2 5" xfId="1324" xr:uid="{00000000-0005-0000-0000-000074060000}"/>
    <cellStyle name="40% - Ênfase6 2 2 2 6" xfId="2633" xr:uid="{00000000-0005-0000-0000-000075060000}"/>
    <cellStyle name="40% - Ênfase6 2 2 2 7" xfId="2634" xr:uid="{00000000-0005-0000-0000-000076060000}"/>
    <cellStyle name="40% - Ênfase6 2 2 3" xfId="1325" xr:uid="{00000000-0005-0000-0000-000077060000}"/>
    <cellStyle name="40% - Ênfase6 2 2 3 2" xfId="1326" xr:uid="{00000000-0005-0000-0000-000078060000}"/>
    <cellStyle name="40% - Ênfase6 2 2 3 2 2" xfId="1327" xr:uid="{00000000-0005-0000-0000-000079060000}"/>
    <cellStyle name="40% - Ênfase6 2 2 3 3" xfId="1328" xr:uid="{00000000-0005-0000-0000-00007A060000}"/>
    <cellStyle name="40% - Ênfase6 2 2 3 4" xfId="2635" xr:uid="{00000000-0005-0000-0000-00007B060000}"/>
    <cellStyle name="40% - Ênfase6 2 2 4" xfId="1329" xr:uid="{00000000-0005-0000-0000-00007C060000}"/>
    <cellStyle name="40% - Ênfase6 2 2 4 2" xfId="1330" xr:uid="{00000000-0005-0000-0000-00007D060000}"/>
    <cellStyle name="40% - Ênfase6 2 2 4 2 2" xfId="2636" xr:uid="{00000000-0005-0000-0000-00007E060000}"/>
    <cellStyle name="40% - Ênfase6 2 2 4 3" xfId="1331" xr:uid="{00000000-0005-0000-0000-00007F060000}"/>
    <cellStyle name="40% - Ênfase6 2 2 5" xfId="1332" xr:uid="{00000000-0005-0000-0000-000080060000}"/>
    <cellStyle name="40% - Ênfase6 2 2 5 2" xfId="1333" xr:uid="{00000000-0005-0000-0000-000081060000}"/>
    <cellStyle name="40% - Ênfase6 2 2 6" xfId="1334" xr:uid="{00000000-0005-0000-0000-000082060000}"/>
    <cellStyle name="40% - Ênfase6 2 2 6 2" xfId="2637" xr:uid="{00000000-0005-0000-0000-000083060000}"/>
    <cellStyle name="40% - Ênfase6 2 2 7" xfId="1335" xr:uid="{00000000-0005-0000-0000-000084060000}"/>
    <cellStyle name="40% - Ênfase6 2 2 8" xfId="2638" xr:uid="{00000000-0005-0000-0000-000085060000}"/>
    <cellStyle name="40% - Ênfase6 2 3" xfId="1336" xr:uid="{00000000-0005-0000-0000-000086060000}"/>
    <cellStyle name="40% - Ênfase6 2 3 2" xfId="1337" xr:uid="{00000000-0005-0000-0000-000087060000}"/>
    <cellStyle name="40% - Ênfase6 2 3 2 2" xfId="1338" xr:uid="{00000000-0005-0000-0000-000088060000}"/>
    <cellStyle name="40% - Ênfase6 2 3 2 2 2" xfId="1339" xr:uid="{00000000-0005-0000-0000-000089060000}"/>
    <cellStyle name="40% - Ênfase6 2 3 2 2 2 2" xfId="1340" xr:uid="{00000000-0005-0000-0000-00008A060000}"/>
    <cellStyle name="40% - Ênfase6 2 3 2 2 3" xfId="1341" xr:uid="{00000000-0005-0000-0000-00008B060000}"/>
    <cellStyle name="40% - Ênfase6 2 3 2 2 4" xfId="2639" xr:uid="{00000000-0005-0000-0000-00008C060000}"/>
    <cellStyle name="40% - Ênfase6 2 3 2 3" xfId="1342" xr:uid="{00000000-0005-0000-0000-00008D060000}"/>
    <cellStyle name="40% - Ênfase6 2 3 2 3 2" xfId="1343" xr:uid="{00000000-0005-0000-0000-00008E060000}"/>
    <cellStyle name="40% - Ênfase6 2 3 2 3 2 2" xfId="2640" xr:uid="{00000000-0005-0000-0000-00008F060000}"/>
    <cellStyle name="40% - Ênfase6 2 3 2 3 3" xfId="1344" xr:uid="{00000000-0005-0000-0000-000090060000}"/>
    <cellStyle name="40% - Ênfase6 2 3 2 4" xfId="1345" xr:uid="{00000000-0005-0000-0000-000091060000}"/>
    <cellStyle name="40% - Ênfase6 2 3 2 4 2" xfId="1346" xr:uid="{00000000-0005-0000-0000-000092060000}"/>
    <cellStyle name="40% - Ênfase6 2 3 2 5" xfId="1347" xr:uid="{00000000-0005-0000-0000-000093060000}"/>
    <cellStyle name="40% - Ênfase6 2 3 2 6" xfId="2641" xr:uid="{00000000-0005-0000-0000-000094060000}"/>
    <cellStyle name="40% - Ênfase6 2 3 2 7" xfId="2642" xr:uid="{00000000-0005-0000-0000-000095060000}"/>
    <cellStyle name="40% - Ênfase6 2 3 3" xfId="1348" xr:uid="{00000000-0005-0000-0000-000096060000}"/>
    <cellStyle name="40% - Ênfase6 2 3 3 2" xfId="1349" xr:uid="{00000000-0005-0000-0000-000097060000}"/>
    <cellStyle name="40% - Ênfase6 2 3 3 2 2" xfId="1350" xr:uid="{00000000-0005-0000-0000-000098060000}"/>
    <cellStyle name="40% - Ênfase6 2 3 3 3" xfId="1351" xr:uid="{00000000-0005-0000-0000-000099060000}"/>
    <cellStyle name="40% - Ênfase6 2 3 3 4" xfId="2643" xr:uid="{00000000-0005-0000-0000-00009A060000}"/>
    <cellStyle name="40% - Ênfase6 2 3 4" xfId="1352" xr:uid="{00000000-0005-0000-0000-00009B060000}"/>
    <cellStyle name="40% - Ênfase6 2 3 4 2" xfId="1353" xr:uid="{00000000-0005-0000-0000-00009C060000}"/>
    <cellStyle name="40% - Ênfase6 2 3 4 2 2" xfId="2644" xr:uid="{00000000-0005-0000-0000-00009D060000}"/>
    <cellStyle name="40% - Ênfase6 2 3 4 3" xfId="1354" xr:uid="{00000000-0005-0000-0000-00009E060000}"/>
    <cellStyle name="40% - Ênfase6 2 3 5" xfId="1355" xr:uid="{00000000-0005-0000-0000-00009F060000}"/>
    <cellStyle name="40% - Ênfase6 2 3 5 2" xfId="1356" xr:uid="{00000000-0005-0000-0000-0000A0060000}"/>
    <cellStyle name="40% - Ênfase6 2 3 6" xfId="1357" xr:uid="{00000000-0005-0000-0000-0000A1060000}"/>
    <cellStyle name="40% - Ênfase6 2 3 6 2" xfId="2645" xr:uid="{00000000-0005-0000-0000-0000A2060000}"/>
    <cellStyle name="40% - Ênfase6 2 3 7" xfId="1358" xr:uid="{00000000-0005-0000-0000-0000A3060000}"/>
    <cellStyle name="40% - Ênfase6 2 3 8" xfId="2646" xr:uid="{00000000-0005-0000-0000-0000A4060000}"/>
    <cellStyle name="40% - Ênfase6 2 4" xfId="1359" xr:uid="{00000000-0005-0000-0000-0000A5060000}"/>
    <cellStyle name="40% - Ênfase6 2 4 2" xfId="1360" xr:uid="{00000000-0005-0000-0000-0000A6060000}"/>
    <cellStyle name="40% - Ênfase6 2 4 2 2" xfId="1361" xr:uid="{00000000-0005-0000-0000-0000A7060000}"/>
    <cellStyle name="40% - Ênfase6 2 4 2 2 2" xfId="1362" xr:uid="{00000000-0005-0000-0000-0000A8060000}"/>
    <cellStyle name="40% - Ênfase6 2 4 2 3" xfId="1363" xr:uid="{00000000-0005-0000-0000-0000A9060000}"/>
    <cellStyle name="40% - Ênfase6 2 4 2 4" xfId="2647" xr:uid="{00000000-0005-0000-0000-0000AA060000}"/>
    <cellStyle name="40% - Ênfase6 2 4 3" xfId="1364" xr:uid="{00000000-0005-0000-0000-0000AB060000}"/>
    <cellStyle name="40% - Ênfase6 2 4 3 2" xfId="1365" xr:uid="{00000000-0005-0000-0000-0000AC060000}"/>
    <cellStyle name="40% - Ênfase6 2 4 3 2 2" xfId="2648" xr:uid="{00000000-0005-0000-0000-0000AD060000}"/>
    <cellStyle name="40% - Ênfase6 2 4 3 3" xfId="1366" xr:uid="{00000000-0005-0000-0000-0000AE060000}"/>
    <cellStyle name="40% - Ênfase6 2 4 4" xfId="1367" xr:uid="{00000000-0005-0000-0000-0000AF060000}"/>
    <cellStyle name="40% - Ênfase6 2 4 4 2" xfId="1368" xr:uid="{00000000-0005-0000-0000-0000B0060000}"/>
    <cellStyle name="40% - Ênfase6 2 4 5" xfId="1369" xr:uid="{00000000-0005-0000-0000-0000B1060000}"/>
    <cellStyle name="40% - Ênfase6 2 4 6" xfId="2649" xr:uid="{00000000-0005-0000-0000-0000B2060000}"/>
    <cellStyle name="40% - Ênfase6 2 4 7" xfId="2650" xr:uid="{00000000-0005-0000-0000-0000B3060000}"/>
    <cellStyle name="40% - Ênfase6 2 5" xfId="1370" xr:uid="{00000000-0005-0000-0000-0000B4060000}"/>
    <cellStyle name="40% - Ênfase6 2 5 2" xfId="1371" xr:uid="{00000000-0005-0000-0000-0000B5060000}"/>
    <cellStyle name="40% - Ênfase6 2 5 2 2" xfId="1372" xr:uid="{00000000-0005-0000-0000-0000B6060000}"/>
    <cellStyle name="40% - Ênfase6 2 5 3" xfId="1373" xr:uid="{00000000-0005-0000-0000-0000B7060000}"/>
    <cellStyle name="40% - Ênfase6 2 5 4" xfId="2651" xr:uid="{00000000-0005-0000-0000-0000B8060000}"/>
    <cellStyle name="40% - Ênfase6 2 6" xfId="1374" xr:uid="{00000000-0005-0000-0000-0000B9060000}"/>
    <cellStyle name="40% - Ênfase6 2 6 2" xfId="1375" xr:uid="{00000000-0005-0000-0000-0000BA060000}"/>
    <cellStyle name="40% - Ênfase6 2 6 2 2" xfId="2652" xr:uid="{00000000-0005-0000-0000-0000BB060000}"/>
    <cellStyle name="40% - Ênfase6 2 6 3" xfId="1376" xr:uid="{00000000-0005-0000-0000-0000BC060000}"/>
    <cellStyle name="40% - Ênfase6 2 7" xfId="1377" xr:uid="{00000000-0005-0000-0000-0000BD060000}"/>
    <cellStyle name="40% - Ênfase6 2 8" xfId="1378" xr:uid="{00000000-0005-0000-0000-0000BE060000}"/>
    <cellStyle name="40% - Ênfase6 2 9" xfId="2653" xr:uid="{00000000-0005-0000-0000-0000BF060000}"/>
    <cellStyle name="40% - Ênfase6 3" xfId="1379" xr:uid="{00000000-0005-0000-0000-0000C0060000}"/>
    <cellStyle name="40% - Ênfase6 3 2" xfId="1380" xr:uid="{00000000-0005-0000-0000-0000C1060000}"/>
    <cellStyle name="40% - Ênfase6 3 2 2" xfId="1381" xr:uid="{00000000-0005-0000-0000-0000C2060000}"/>
    <cellStyle name="40% - Ênfase6 3 2 2 2" xfId="1382" xr:uid="{00000000-0005-0000-0000-0000C3060000}"/>
    <cellStyle name="40% - Ênfase6 3 2 2 2 2" xfId="1383" xr:uid="{00000000-0005-0000-0000-0000C4060000}"/>
    <cellStyle name="40% - Ênfase6 3 2 2 3" xfId="1384" xr:uid="{00000000-0005-0000-0000-0000C5060000}"/>
    <cellStyle name="40% - Ênfase6 3 2 2 4" xfId="2654" xr:uid="{00000000-0005-0000-0000-0000C6060000}"/>
    <cellStyle name="40% - Ênfase6 3 2 3" xfId="1385" xr:uid="{00000000-0005-0000-0000-0000C7060000}"/>
    <cellStyle name="40% - Ênfase6 3 2 3 2" xfId="1386" xr:uid="{00000000-0005-0000-0000-0000C8060000}"/>
    <cellStyle name="40% - Ênfase6 3 2 3 2 2" xfId="2655" xr:uid="{00000000-0005-0000-0000-0000C9060000}"/>
    <cellStyle name="40% - Ênfase6 3 2 3 3" xfId="1387" xr:uid="{00000000-0005-0000-0000-0000CA060000}"/>
    <cellStyle name="40% - Ênfase6 3 2 4" xfId="1388" xr:uid="{00000000-0005-0000-0000-0000CB060000}"/>
    <cellStyle name="40% - Ênfase6 3 2 4 2" xfId="1389" xr:uid="{00000000-0005-0000-0000-0000CC060000}"/>
    <cellStyle name="40% - Ênfase6 3 2 5" xfId="1390" xr:uid="{00000000-0005-0000-0000-0000CD060000}"/>
    <cellStyle name="40% - Ênfase6 3 2 6" xfId="2656" xr:uid="{00000000-0005-0000-0000-0000CE060000}"/>
    <cellStyle name="40% - Ênfase6 3 2 7" xfId="2657" xr:uid="{00000000-0005-0000-0000-0000CF060000}"/>
    <cellStyle name="40% - Ênfase6 3 3" xfId="1391" xr:uid="{00000000-0005-0000-0000-0000D0060000}"/>
    <cellStyle name="40% - Ênfase6 3 3 2" xfId="1392" xr:uid="{00000000-0005-0000-0000-0000D1060000}"/>
    <cellStyle name="40% - Ênfase6 3 3 2 2" xfId="1393" xr:uid="{00000000-0005-0000-0000-0000D2060000}"/>
    <cellStyle name="40% - Ênfase6 3 3 3" xfId="1394" xr:uid="{00000000-0005-0000-0000-0000D3060000}"/>
    <cellStyle name="40% - Ênfase6 3 3 4" xfId="2658" xr:uid="{00000000-0005-0000-0000-0000D4060000}"/>
    <cellStyle name="40% - Ênfase6 3 4" xfId="1395" xr:uid="{00000000-0005-0000-0000-0000D5060000}"/>
    <cellStyle name="40% - Ênfase6 3 4 2" xfId="1396" xr:uid="{00000000-0005-0000-0000-0000D6060000}"/>
    <cellStyle name="40% - Ênfase6 3 4 2 2" xfId="2659" xr:uid="{00000000-0005-0000-0000-0000D7060000}"/>
    <cellStyle name="40% - Ênfase6 3 4 3" xfId="1397" xr:uid="{00000000-0005-0000-0000-0000D8060000}"/>
    <cellStyle name="40% - Ênfase6 3 5" xfId="1398" xr:uid="{00000000-0005-0000-0000-0000D9060000}"/>
    <cellStyle name="40% - Ênfase6 3 5 2" xfId="1399" xr:uid="{00000000-0005-0000-0000-0000DA060000}"/>
    <cellStyle name="40% - Ênfase6 3 6" xfId="1400" xr:uid="{00000000-0005-0000-0000-0000DB060000}"/>
    <cellStyle name="40% - Ênfase6 3 7" xfId="2660" xr:uid="{00000000-0005-0000-0000-0000DC060000}"/>
    <cellStyle name="40% - Ênfase6 3 8" xfId="2661" xr:uid="{00000000-0005-0000-0000-0000DD060000}"/>
    <cellStyle name="40% - Ênfase6 4" xfId="1401" xr:uid="{00000000-0005-0000-0000-0000DE060000}"/>
    <cellStyle name="40% - Ênfase6 4 2" xfId="1402" xr:uid="{00000000-0005-0000-0000-0000DF060000}"/>
    <cellStyle name="40% - Ênfase6 4 2 2" xfId="1403" xr:uid="{00000000-0005-0000-0000-0000E0060000}"/>
    <cellStyle name="40% - Ênfase6 4 2 2 2" xfId="1404" xr:uid="{00000000-0005-0000-0000-0000E1060000}"/>
    <cellStyle name="40% - Ênfase6 4 2 3" xfId="1405" xr:uid="{00000000-0005-0000-0000-0000E2060000}"/>
    <cellStyle name="40% - Ênfase6 4 2 4" xfId="2662" xr:uid="{00000000-0005-0000-0000-0000E3060000}"/>
    <cellStyle name="40% - Ênfase6 4 3" xfId="1406" xr:uid="{00000000-0005-0000-0000-0000E4060000}"/>
    <cellStyle name="40% - Ênfase6 4 3 2" xfId="1407" xr:uid="{00000000-0005-0000-0000-0000E5060000}"/>
    <cellStyle name="40% - Ênfase6 4 3 2 2" xfId="2663" xr:uid="{00000000-0005-0000-0000-0000E6060000}"/>
    <cellStyle name="40% - Ênfase6 4 3 3" xfId="1408" xr:uid="{00000000-0005-0000-0000-0000E7060000}"/>
    <cellStyle name="40% - Ênfase6 4 4" xfId="1409" xr:uid="{00000000-0005-0000-0000-0000E8060000}"/>
    <cellStyle name="40% - Ênfase6 4 4 2" xfId="1410" xr:uid="{00000000-0005-0000-0000-0000E9060000}"/>
    <cellStyle name="40% - Ênfase6 4 5" xfId="1411" xr:uid="{00000000-0005-0000-0000-0000EA060000}"/>
    <cellStyle name="40% - Ênfase6 4 6" xfId="2664" xr:uid="{00000000-0005-0000-0000-0000EB060000}"/>
    <cellStyle name="40% - Ênfase6 4 7" xfId="2665" xr:uid="{00000000-0005-0000-0000-0000EC060000}"/>
    <cellStyle name="40% - Ênfase6 5" xfId="1412" xr:uid="{00000000-0005-0000-0000-0000ED060000}"/>
    <cellStyle name="40% - Ênfase6 5 2" xfId="1413" xr:uid="{00000000-0005-0000-0000-0000EE060000}"/>
    <cellStyle name="40% - Ênfase6 5 2 2" xfId="1414" xr:uid="{00000000-0005-0000-0000-0000EF060000}"/>
    <cellStyle name="40% - Ênfase6 5 3" xfId="1415" xr:uid="{00000000-0005-0000-0000-0000F0060000}"/>
    <cellStyle name="40% - Ênfase6 6" xfId="1416" xr:uid="{00000000-0005-0000-0000-0000F1060000}"/>
    <cellStyle name="40% - Ênfase6 6 2" xfId="1417" xr:uid="{00000000-0005-0000-0000-0000F2060000}"/>
    <cellStyle name="40% - Ênfase6 7" xfId="1418" xr:uid="{00000000-0005-0000-0000-0000F3060000}"/>
    <cellStyle name="40% - Ênfase6 7 2" xfId="2666" xr:uid="{00000000-0005-0000-0000-0000F4060000}"/>
    <cellStyle name="40% - Ênfase6 8" xfId="1419" xr:uid="{00000000-0005-0000-0000-0000F5060000}"/>
    <cellStyle name="40% - Ênfase6 9" xfId="1420" xr:uid="{00000000-0005-0000-0000-0000F6060000}"/>
    <cellStyle name="60% - Accent1" xfId="1421" xr:uid="{00000000-0005-0000-0000-0000F7060000}"/>
    <cellStyle name="60% - Accent2" xfId="1422" xr:uid="{00000000-0005-0000-0000-0000F8060000}"/>
    <cellStyle name="60% - Accent3" xfId="1423" xr:uid="{00000000-0005-0000-0000-0000F9060000}"/>
    <cellStyle name="60% - Accent4" xfId="1424" xr:uid="{00000000-0005-0000-0000-0000FA060000}"/>
    <cellStyle name="60% - Accent5" xfId="1425" xr:uid="{00000000-0005-0000-0000-0000FB060000}"/>
    <cellStyle name="60% - Accent6" xfId="1426" xr:uid="{00000000-0005-0000-0000-0000FC060000}"/>
    <cellStyle name="60% - Ênfase1 2" xfId="1427" xr:uid="{00000000-0005-0000-0000-0000FD060000}"/>
    <cellStyle name="60% - Ênfase1 3" xfId="2667" xr:uid="{00000000-0005-0000-0000-0000FE060000}"/>
    <cellStyle name="60% - Ênfase2 2" xfId="1428" xr:uid="{00000000-0005-0000-0000-0000FF060000}"/>
    <cellStyle name="60% - Ênfase2 3" xfId="2668" xr:uid="{00000000-0005-0000-0000-000000070000}"/>
    <cellStyle name="60% - Ênfase3 2" xfId="1429" xr:uid="{00000000-0005-0000-0000-000001070000}"/>
    <cellStyle name="60% - Ênfase3 2 2" xfId="1430" xr:uid="{00000000-0005-0000-0000-000002070000}"/>
    <cellStyle name="60% - Ênfase3 2 3" xfId="1431" xr:uid="{00000000-0005-0000-0000-000003070000}"/>
    <cellStyle name="60% - Ênfase3 2 4" xfId="1432" xr:uid="{00000000-0005-0000-0000-000004070000}"/>
    <cellStyle name="60% - Ênfase3 2 5" xfId="2669" xr:uid="{00000000-0005-0000-0000-000005070000}"/>
    <cellStyle name="60% - Ênfase3 3" xfId="2670" xr:uid="{00000000-0005-0000-0000-000006070000}"/>
    <cellStyle name="60% - Ênfase4 2" xfId="1433" xr:uid="{00000000-0005-0000-0000-000007070000}"/>
    <cellStyle name="60% - Ênfase4 2 2" xfId="1434" xr:uid="{00000000-0005-0000-0000-000008070000}"/>
    <cellStyle name="60% - Ênfase4 2 3" xfId="1435" xr:uid="{00000000-0005-0000-0000-000009070000}"/>
    <cellStyle name="60% - Ênfase4 2 4" xfId="1436" xr:uid="{00000000-0005-0000-0000-00000A070000}"/>
    <cellStyle name="60% - Ênfase4 2 5" xfId="2671" xr:uid="{00000000-0005-0000-0000-00000B070000}"/>
    <cellStyle name="60% - Ênfase4 3" xfId="2672" xr:uid="{00000000-0005-0000-0000-00000C070000}"/>
    <cellStyle name="60% - Ênfase5 2" xfId="1437" xr:uid="{00000000-0005-0000-0000-00000D070000}"/>
    <cellStyle name="60% - Ênfase5 3" xfId="2673" xr:uid="{00000000-0005-0000-0000-00000E070000}"/>
    <cellStyle name="60% - Ênfase6 2" xfId="1438" xr:uid="{00000000-0005-0000-0000-00000F070000}"/>
    <cellStyle name="60% - Ênfase6 2 2" xfId="1439" xr:uid="{00000000-0005-0000-0000-000010070000}"/>
    <cellStyle name="60% - Ênfase6 2 3" xfId="1440" xr:uid="{00000000-0005-0000-0000-000011070000}"/>
    <cellStyle name="60% - Ênfase6 2 4" xfId="1441" xr:uid="{00000000-0005-0000-0000-000012070000}"/>
    <cellStyle name="60% - Ênfase6 2 5" xfId="2674" xr:uid="{00000000-0005-0000-0000-000013070000}"/>
    <cellStyle name="60% - Ênfase6 3" xfId="2675" xr:uid="{00000000-0005-0000-0000-000014070000}"/>
    <cellStyle name="Accent1" xfId="1442" xr:uid="{00000000-0005-0000-0000-000015070000}"/>
    <cellStyle name="Accent2" xfId="1443" xr:uid="{00000000-0005-0000-0000-000016070000}"/>
    <cellStyle name="Accent3" xfId="1444" xr:uid="{00000000-0005-0000-0000-000017070000}"/>
    <cellStyle name="Accent4" xfId="1445" xr:uid="{00000000-0005-0000-0000-000018070000}"/>
    <cellStyle name="Accent5" xfId="1446" xr:uid="{00000000-0005-0000-0000-000019070000}"/>
    <cellStyle name="Accent6" xfId="1447" xr:uid="{00000000-0005-0000-0000-00001A070000}"/>
    <cellStyle name="Bad" xfId="1448" xr:uid="{00000000-0005-0000-0000-00001B070000}"/>
    <cellStyle name="Bom 2" xfId="1449" xr:uid="{00000000-0005-0000-0000-00001C070000}"/>
    <cellStyle name="Bom 3" xfId="2676" xr:uid="{00000000-0005-0000-0000-00001D070000}"/>
    <cellStyle name="Calculation" xfId="1450" xr:uid="{00000000-0005-0000-0000-00001E070000}"/>
    <cellStyle name="Cálculo 2" xfId="1451" xr:uid="{00000000-0005-0000-0000-00001F070000}"/>
    <cellStyle name="Cálculo 3" xfId="2677" xr:uid="{00000000-0005-0000-0000-000020070000}"/>
    <cellStyle name="Cancel" xfId="13" xr:uid="{00000000-0005-0000-0000-000021070000}"/>
    <cellStyle name="Cancel 2" xfId="86" xr:uid="{00000000-0005-0000-0000-000022070000}"/>
    <cellStyle name="Cancel 3" xfId="1452" xr:uid="{00000000-0005-0000-0000-000023070000}"/>
    <cellStyle name="Cancel 4" xfId="1453" xr:uid="{00000000-0005-0000-0000-000024070000}"/>
    <cellStyle name="Cancel 5" xfId="2215" xr:uid="{00000000-0005-0000-0000-000025070000}"/>
    <cellStyle name="Cancel_Anexo 2A - PPU" xfId="2175" xr:uid="{00000000-0005-0000-0000-000026070000}"/>
    <cellStyle name="Célula de Verificação 2" xfId="1454" xr:uid="{00000000-0005-0000-0000-000027070000}"/>
    <cellStyle name="Célula de Verificação 3" xfId="2678" xr:uid="{00000000-0005-0000-0000-000028070000}"/>
    <cellStyle name="Célula Vinculada 2" xfId="1455" xr:uid="{00000000-0005-0000-0000-000029070000}"/>
    <cellStyle name="Célula Vinculada 3" xfId="2679" xr:uid="{00000000-0005-0000-0000-00002A070000}"/>
    <cellStyle name="Check Cell" xfId="1456" xr:uid="{00000000-0005-0000-0000-00002B070000}"/>
    <cellStyle name="Comma_Sheet1" xfId="14" xr:uid="{00000000-0005-0000-0000-00002C070000}"/>
    <cellStyle name="Currency [0]_Sheet1" xfId="15" xr:uid="{00000000-0005-0000-0000-00002D070000}"/>
    <cellStyle name="Currency 2" xfId="2935" xr:uid="{00000000-0005-0000-0000-00002E070000}"/>
    <cellStyle name="Currency_Sheet1" xfId="16" xr:uid="{00000000-0005-0000-0000-00002F070000}"/>
    <cellStyle name="Data" xfId="17" xr:uid="{00000000-0005-0000-0000-000030070000}"/>
    <cellStyle name="Ênfase1 2" xfId="1457" xr:uid="{00000000-0005-0000-0000-000031070000}"/>
    <cellStyle name="Ênfase1 3" xfId="2680" xr:uid="{00000000-0005-0000-0000-000032070000}"/>
    <cellStyle name="Ênfase2 2" xfId="1458" xr:uid="{00000000-0005-0000-0000-000033070000}"/>
    <cellStyle name="Ênfase2 3" xfId="2681" xr:uid="{00000000-0005-0000-0000-000034070000}"/>
    <cellStyle name="Ênfase3 2" xfId="1459" xr:uid="{00000000-0005-0000-0000-000035070000}"/>
    <cellStyle name="Ênfase3 3" xfId="2682" xr:uid="{00000000-0005-0000-0000-000036070000}"/>
    <cellStyle name="Ênfase4 2" xfId="1460" xr:uid="{00000000-0005-0000-0000-000037070000}"/>
    <cellStyle name="Ênfase4 3" xfId="2683" xr:uid="{00000000-0005-0000-0000-000038070000}"/>
    <cellStyle name="Ênfase5 2" xfId="1461" xr:uid="{00000000-0005-0000-0000-000039070000}"/>
    <cellStyle name="Ênfase5 3" xfId="2684" xr:uid="{00000000-0005-0000-0000-00003A070000}"/>
    <cellStyle name="Ênfase6 2" xfId="1462" xr:uid="{00000000-0005-0000-0000-00003B070000}"/>
    <cellStyle name="Ênfase6 3" xfId="2685" xr:uid="{00000000-0005-0000-0000-00003C070000}"/>
    <cellStyle name="Entrada 2" xfId="1463" xr:uid="{00000000-0005-0000-0000-00003D070000}"/>
    <cellStyle name="Entrada 3" xfId="2686" xr:uid="{00000000-0005-0000-0000-00003E070000}"/>
    <cellStyle name="Estilo 1" xfId="2892" xr:uid="{00000000-0005-0000-0000-00003F070000}"/>
    <cellStyle name="Euro" xfId="18" xr:uid="{00000000-0005-0000-0000-000040070000}"/>
    <cellStyle name="Euro 2" xfId="1464" xr:uid="{00000000-0005-0000-0000-000041070000}"/>
    <cellStyle name="Euro 2 2" xfId="1465" xr:uid="{00000000-0005-0000-0000-000042070000}"/>
    <cellStyle name="Explanatory Text" xfId="1466" xr:uid="{00000000-0005-0000-0000-000043070000}"/>
    <cellStyle name="Fixo" xfId="19" xr:uid="{00000000-0005-0000-0000-000044070000}"/>
    <cellStyle name="Good" xfId="1467" xr:uid="{00000000-0005-0000-0000-000045070000}"/>
    <cellStyle name="Heading 1" xfId="1468" xr:uid="{00000000-0005-0000-0000-000046070000}"/>
    <cellStyle name="Heading 2" xfId="1469" xr:uid="{00000000-0005-0000-0000-000047070000}"/>
    <cellStyle name="Heading 3" xfId="1470" xr:uid="{00000000-0005-0000-0000-000048070000}"/>
    <cellStyle name="Heading 4" xfId="1471" xr:uid="{00000000-0005-0000-0000-000049070000}"/>
    <cellStyle name="Hiperlink 2" xfId="2687" xr:uid="{00000000-0005-0000-0000-00004A070000}"/>
    <cellStyle name="Hyperlink 2" xfId="2176" xr:uid="{00000000-0005-0000-0000-00004B070000}"/>
    <cellStyle name="Incorreto 2" xfId="1472" xr:uid="{00000000-0005-0000-0000-00004C070000}"/>
    <cellStyle name="Incorreto 3" xfId="2688" xr:uid="{00000000-0005-0000-0000-00004D070000}"/>
    <cellStyle name="Input" xfId="1473" xr:uid="{00000000-0005-0000-0000-00004E070000}"/>
    <cellStyle name="Linked Cell" xfId="1474" xr:uid="{00000000-0005-0000-0000-00004F070000}"/>
    <cellStyle name="Moeda" xfId="2" builtinId="4"/>
    <cellStyle name="Moeda 10" xfId="1475" xr:uid="{00000000-0005-0000-0000-000051070000}"/>
    <cellStyle name="Moeda 10 2" xfId="2901" xr:uid="{00000000-0005-0000-0000-000052070000}"/>
    <cellStyle name="Moeda 11" xfId="2216" xr:uid="{00000000-0005-0000-0000-000053070000}"/>
    <cellStyle name="Moeda 12" xfId="2689" xr:uid="{00000000-0005-0000-0000-000054070000}"/>
    <cellStyle name="Moeda 13" xfId="2896" xr:uid="{00000000-0005-0000-0000-000055070000}"/>
    <cellStyle name="Moeda 14" xfId="2899" xr:uid="{00000000-0005-0000-0000-000056070000}"/>
    <cellStyle name="Moeda 15" xfId="2903" xr:uid="{00000000-0005-0000-0000-000057070000}"/>
    <cellStyle name="Moeda 16" xfId="2936" xr:uid="{7B061F25-8C3E-4E5E-B686-F4A7D6518EC4}"/>
    <cellStyle name="Moeda 17" xfId="2937" xr:uid="{FDB2F0D0-58E6-4634-A6AC-4A3E258D8FE7}"/>
    <cellStyle name="Moeda 2" xfId="20" xr:uid="{00000000-0005-0000-0000-000058070000}"/>
    <cellStyle name="Moeda 2 2" xfId="21" xr:uid="{00000000-0005-0000-0000-000059070000}"/>
    <cellStyle name="Moeda 2 2 2" xfId="1476" xr:uid="{00000000-0005-0000-0000-00005A070000}"/>
    <cellStyle name="Moeda 2 3" xfId="1477" xr:uid="{00000000-0005-0000-0000-00005B070000}"/>
    <cellStyle name="Moeda 2 3 2" xfId="1478" xr:uid="{00000000-0005-0000-0000-00005C070000}"/>
    <cellStyle name="Moeda 2 4" xfId="1479" xr:uid="{00000000-0005-0000-0000-00005D070000}"/>
    <cellStyle name="Moeda 2 5" xfId="2690" xr:uid="{00000000-0005-0000-0000-00005E070000}"/>
    <cellStyle name="Moeda 3" xfId="22" xr:uid="{00000000-0005-0000-0000-00005F070000}"/>
    <cellStyle name="Moeda 3 2" xfId="1480" xr:uid="{00000000-0005-0000-0000-000060070000}"/>
    <cellStyle name="Moeda 3 2 2" xfId="1481" xr:uid="{00000000-0005-0000-0000-000061070000}"/>
    <cellStyle name="Moeda 3 2 3" xfId="1482" xr:uid="{00000000-0005-0000-0000-000062070000}"/>
    <cellStyle name="Moeda 3 3" xfId="1483" xr:uid="{00000000-0005-0000-0000-000063070000}"/>
    <cellStyle name="Moeda 3 4" xfId="1484" xr:uid="{00000000-0005-0000-0000-000064070000}"/>
    <cellStyle name="Moeda 4" xfId="23" xr:uid="{00000000-0005-0000-0000-000065070000}"/>
    <cellStyle name="Moeda 4 2" xfId="1485" xr:uid="{00000000-0005-0000-0000-000066070000}"/>
    <cellStyle name="Moeda 4 2 2" xfId="1486" xr:uid="{00000000-0005-0000-0000-000067070000}"/>
    <cellStyle name="Moeda 4 2 3" xfId="1487" xr:uid="{00000000-0005-0000-0000-000068070000}"/>
    <cellStyle name="Moeda 4 3" xfId="1488" xr:uid="{00000000-0005-0000-0000-000069070000}"/>
    <cellStyle name="Moeda 4 3 2" xfId="1489" xr:uid="{00000000-0005-0000-0000-00006A070000}"/>
    <cellStyle name="Moeda 4 3 3" xfId="1490" xr:uid="{00000000-0005-0000-0000-00006B070000}"/>
    <cellStyle name="Moeda 4 3 4" xfId="1491" xr:uid="{00000000-0005-0000-0000-00006C070000}"/>
    <cellStyle name="Moeda 4 3 5" xfId="2691" xr:uid="{00000000-0005-0000-0000-00006D070000}"/>
    <cellStyle name="Moeda 4 4" xfId="1492" xr:uid="{00000000-0005-0000-0000-00006E070000}"/>
    <cellStyle name="Moeda 4 5" xfId="1493" xr:uid="{00000000-0005-0000-0000-00006F070000}"/>
    <cellStyle name="Moeda 5" xfId="24" xr:uid="{00000000-0005-0000-0000-000070070000}"/>
    <cellStyle name="Moeda 5 2" xfId="1494" xr:uid="{00000000-0005-0000-0000-000071070000}"/>
    <cellStyle name="Moeda 5 2 2" xfId="1495" xr:uid="{00000000-0005-0000-0000-000072070000}"/>
    <cellStyle name="Moeda 5 2 3" xfId="1496" xr:uid="{00000000-0005-0000-0000-000073070000}"/>
    <cellStyle name="Moeda 5 2 4" xfId="1497" xr:uid="{00000000-0005-0000-0000-000074070000}"/>
    <cellStyle name="Moeda 5 2 5" xfId="2692" xr:uid="{00000000-0005-0000-0000-000075070000}"/>
    <cellStyle name="Moeda 5 3" xfId="1498" xr:uid="{00000000-0005-0000-0000-000076070000}"/>
    <cellStyle name="Moeda 5 3 2" xfId="1499" xr:uid="{00000000-0005-0000-0000-000077070000}"/>
    <cellStyle name="Moeda 5 4" xfId="2177" xr:uid="{00000000-0005-0000-0000-000078070000}"/>
    <cellStyle name="Moeda 6" xfId="25" xr:uid="{00000000-0005-0000-0000-000079070000}"/>
    <cellStyle name="Moeda 6 2" xfId="1500" xr:uid="{00000000-0005-0000-0000-00007A070000}"/>
    <cellStyle name="Moeda 6 2 2" xfId="1501" xr:uid="{00000000-0005-0000-0000-00007B070000}"/>
    <cellStyle name="Moeda 6 3" xfId="1502" xr:uid="{00000000-0005-0000-0000-00007C070000}"/>
    <cellStyle name="Moeda 6 4" xfId="1503" xr:uid="{00000000-0005-0000-0000-00007D070000}"/>
    <cellStyle name="Moeda 6 5" xfId="1504" xr:uid="{00000000-0005-0000-0000-00007E070000}"/>
    <cellStyle name="Moeda 7" xfId="26" xr:uid="{00000000-0005-0000-0000-00007F070000}"/>
    <cellStyle name="Moeda 7 2" xfId="1505" xr:uid="{00000000-0005-0000-0000-000080070000}"/>
    <cellStyle name="Moeda 7 3" xfId="1506" xr:uid="{00000000-0005-0000-0000-000081070000}"/>
    <cellStyle name="Moeda 7 3 2" xfId="2178" xr:uid="{00000000-0005-0000-0000-000082070000}"/>
    <cellStyle name="Moeda 7 3 3" xfId="2179" xr:uid="{00000000-0005-0000-0000-000083070000}"/>
    <cellStyle name="Moeda 8" xfId="1507" xr:uid="{00000000-0005-0000-0000-000084070000}"/>
    <cellStyle name="Moeda 8 2" xfId="1508" xr:uid="{00000000-0005-0000-0000-000085070000}"/>
    <cellStyle name="Moeda 8 3" xfId="1509" xr:uid="{00000000-0005-0000-0000-000086070000}"/>
    <cellStyle name="Moeda 9" xfId="1510" xr:uid="{00000000-0005-0000-0000-000087070000}"/>
    <cellStyle name="Neutra 2" xfId="1511" xr:uid="{00000000-0005-0000-0000-000088070000}"/>
    <cellStyle name="Neutra 3" xfId="2693" xr:uid="{00000000-0005-0000-0000-000089070000}"/>
    <cellStyle name="Neutral" xfId="1512" xr:uid="{00000000-0005-0000-0000-00008A070000}"/>
    <cellStyle name="Normal" xfId="0" builtinId="0"/>
    <cellStyle name="Normal 10" xfId="88" xr:uid="{00000000-0005-0000-0000-00008C070000}"/>
    <cellStyle name="Normal 10 2" xfId="1513" xr:uid="{00000000-0005-0000-0000-00008D070000}"/>
    <cellStyle name="Normal 10 2 2" xfId="1514" xr:uid="{00000000-0005-0000-0000-00008E070000}"/>
    <cellStyle name="Normal 10 2 2 2" xfId="1515" xr:uid="{00000000-0005-0000-0000-00008F070000}"/>
    <cellStyle name="Normal 10 2 2 2 2" xfId="1516" xr:uid="{00000000-0005-0000-0000-000090070000}"/>
    <cellStyle name="Normal 10 2 2 2 3" xfId="1517" xr:uid="{00000000-0005-0000-0000-000091070000}"/>
    <cellStyle name="Normal 10 2 2 3" xfId="1518" xr:uid="{00000000-0005-0000-0000-000092070000}"/>
    <cellStyle name="Normal 10 2 2 4" xfId="1519" xr:uid="{00000000-0005-0000-0000-000093070000}"/>
    <cellStyle name="Normal 10 2 3" xfId="1520" xr:uid="{00000000-0005-0000-0000-000094070000}"/>
    <cellStyle name="Normal 10 2 3 2" xfId="1521" xr:uid="{00000000-0005-0000-0000-000095070000}"/>
    <cellStyle name="Normal 10 2 3 3" xfId="1522" xr:uid="{00000000-0005-0000-0000-000096070000}"/>
    <cellStyle name="Normal 10 2 4" xfId="1523" xr:uid="{00000000-0005-0000-0000-000097070000}"/>
    <cellStyle name="Normal 10 2 5" xfId="1524" xr:uid="{00000000-0005-0000-0000-000098070000}"/>
    <cellStyle name="Normal 10 3" xfId="1525" xr:uid="{00000000-0005-0000-0000-000099070000}"/>
    <cellStyle name="Normal 10 3 2" xfId="1526" xr:uid="{00000000-0005-0000-0000-00009A070000}"/>
    <cellStyle name="Normal 10 3 3" xfId="1527" xr:uid="{00000000-0005-0000-0000-00009B070000}"/>
    <cellStyle name="Normal 10 4" xfId="1528" xr:uid="{00000000-0005-0000-0000-00009C070000}"/>
    <cellStyle name="Normal 10 5" xfId="1529" xr:uid="{00000000-0005-0000-0000-00009D070000}"/>
    <cellStyle name="Normal 10 6" xfId="1530" xr:uid="{00000000-0005-0000-0000-00009E070000}"/>
    <cellStyle name="Normal 11" xfId="2694" xr:uid="{00000000-0005-0000-0000-00009F070000}"/>
    <cellStyle name="Normal 11 2" xfId="2180" xr:uid="{00000000-0005-0000-0000-0000A0070000}"/>
    <cellStyle name="Normal 12" xfId="2695" xr:uid="{00000000-0005-0000-0000-0000A1070000}"/>
    <cellStyle name="Normal 13" xfId="10" xr:uid="{00000000-0005-0000-0000-0000A2070000}"/>
    <cellStyle name="Normal 13 2" xfId="2181" xr:uid="{00000000-0005-0000-0000-0000A3070000}"/>
    <cellStyle name="Normal 13 2 4" xfId="2931" xr:uid="{00000000-0005-0000-0000-0000A4070000}"/>
    <cellStyle name="Normal 14" xfId="2895" xr:uid="{00000000-0005-0000-0000-0000A5070000}"/>
    <cellStyle name="Normal 15" xfId="2898" xr:uid="{00000000-0005-0000-0000-0000A6070000}"/>
    <cellStyle name="Normal 15 2" xfId="2907" xr:uid="{00000000-0005-0000-0000-0000A7070000}"/>
    <cellStyle name="Normal 16" xfId="2902" xr:uid="{00000000-0005-0000-0000-0000A8070000}"/>
    <cellStyle name="Normal 17" xfId="2904" xr:uid="{00000000-0005-0000-0000-0000A9070000}"/>
    <cellStyle name="Normal 17 2" xfId="2908" xr:uid="{00000000-0005-0000-0000-0000AA070000}"/>
    <cellStyle name="Normal 17 3" xfId="2926" xr:uid="{00000000-0005-0000-0000-0000AB070000}"/>
    <cellStyle name="Normal 17 3 2" xfId="2915" xr:uid="{00000000-0005-0000-0000-0000AC070000}"/>
    <cellStyle name="Normal 17 5" xfId="2922" xr:uid="{00000000-0005-0000-0000-0000AD070000}"/>
    <cellStyle name="Normal 18" xfId="2918" xr:uid="{00000000-0005-0000-0000-0000AE070000}"/>
    <cellStyle name="Normal 19" xfId="2920" xr:uid="{00000000-0005-0000-0000-0000AF070000}"/>
    <cellStyle name="Normal 2" xfId="4" xr:uid="{00000000-0005-0000-0000-0000B0070000}"/>
    <cellStyle name="Normal 2 10" xfId="1531" xr:uid="{00000000-0005-0000-0000-0000B1070000}"/>
    <cellStyle name="Normal 2 10 5" xfId="2932" xr:uid="{00000000-0005-0000-0000-0000B2070000}"/>
    <cellStyle name="Normal 2 11" xfId="2182" xr:uid="{00000000-0005-0000-0000-0000B3070000}"/>
    <cellStyle name="Normal 2 17" xfId="2897" xr:uid="{00000000-0005-0000-0000-0000B4070000}"/>
    <cellStyle name="Normal 2 2" xfId="11" xr:uid="{00000000-0005-0000-0000-0000B5070000}"/>
    <cellStyle name="Normal 2 2 10" xfId="2894" xr:uid="{00000000-0005-0000-0000-0000B6070000}"/>
    <cellStyle name="Normal 2 2 2" xfId="87" xr:uid="{00000000-0005-0000-0000-0000B7070000}"/>
    <cellStyle name="Normal 2 2 2 2" xfId="1532" xr:uid="{00000000-0005-0000-0000-0000B8070000}"/>
    <cellStyle name="Normal 2 2 2 2 2" xfId="1533" xr:uid="{00000000-0005-0000-0000-0000B9070000}"/>
    <cellStyle name="Normal 2 2 2 2 2 2" xfId="1534" xr:uid="{00000000-0005-0000-0000-0000BA070000}"/>
    <cellStyle name="Normal 2 2 2 2 3" xfId="1535" xr:uid="{00000000-0005-0000-0000-0000BB070000}"/>
    <cellStyle name="Normal 2 2 2 2 4" xfId="2696" xr:uid="{00000000-0005-0000-0000-0000BC070000}"/>
    <cellStyle name="Normal 2 2 2 3" xfId="1536" xr:uid="{00000000-0005-0000-0000-0000BD070000}"/>
    <cellStyle name="Normal 2 2 2 3 2" xfId="1537" xr:uid="{00000000-0005-0000-0000-0000BE070000}"/>
    <cellStyle name="Normal 2 2 2 3 2 2" xfId="2697" xr:uid="{00000000-0005-0000-0000-0000BF070000}"/>
    <cellStyle name="Normal 2 2 2 3 3" xfId="1538" xr:uid="{00000000-0005-0000-0000-0000C0070000}"/>
    <cellStyle name="Normal 2 2 2 4" xfId="1539" xr:uid="{00000000-0005-0000-0000-0000C1070000}"/>
    <cellStyle name="Normal 2 2 2 4 2" xfId="1540" xr:uid="{00000000-0005-0000-0000-0000C2070000}"/>
    <cellStyle name="Normal 2 2 2 5" xfId="1541" xr:uid="{00000000-0005-0000-0000-0000C3070000}"/>
    <cellStyle name="Normal 2 2 2 6" xfId="2698" xr:uid="{00000000-0005-0000-0000-0000C4070000}"/>
    <cellStyle name="Normal 2 2 2 7" xfId="2699" xr:uid="{00000000-0005-0000-0000-0000C5070000}"/>
    <cellStyle name="Normal 2 2 2 8 4" xfId="2930" xr:uid="{00000000-0005-0000-0000-0000C6070000}"/>
    <cellStyle name="Normal 2 2 3" xfId="1542" xr:uid="{00000000-0005-0000-0000-0000C7070000}"/>
    <cellStyle name="Normal 2 2 3 11" xfId="2912" xr:uid="{00000000-0005-0000-0000-0000C8070000}"/>
    <cellStyle name="Normal 2 2 4" xfId="1543" xr:uid="{00000000-0005-0000-0000-0000C9070000}"/>
    <cellStyle name="Normal 2 2 4 2" xfId="1544" xr:uid="{00000000-0005-0000-0000-0000CA070000}"/>
    <cellStyle name="Normal 2 2 4 2 2" xfId="1545" xr:uid="{00000000-0005-0000-0000-0000CB070000}"/>
    <cellStyle name="Normal 2 2 4 2 2 2" xfId="1546" xr:uid="{00000000-0005-0000-0000-0000CC070000}"/>
    <cellStyle name="Normal 2 2 4 2 3" xfId="1547" xr:uid="{00000000-0005-0000-0000-0000CD070000}"/>
    <cellStyle name="Normal 2 2 4 3" xfId="1548" xr:uid="{00000000-0005-0000-0000-0000CE070000}"/>
    <cellStyle name="Normal 2 2 4 3 2" xfId="1549" xr:uid="{00000000-0005-0000-0000-0000CF070000}"/>
    <cellStyle name="Normal 2 2 4 4" xfId="1550" xr:uid="{00000000-0005-0000-0000-0000D0070000}"/>
    <cellStyle name="Normal 2 2 4 5" xfId="2700" xr:uid="{00000000-0005-0000-0000-0000D1070000}"/>
    <cellStyle name="Normal 2 2 5" xfId="1551" xr:uid="{00000000-0005-0000-0000-0000D2070000}"/>
    <cellStyle name="Normal 2 2 5 2" xfId="1552" xr:uid="{00000000-0005-0000-0000-0000D3070000}"/>
    <cellStyle name="Normal 2 2 5 2 2" xfId="2701" xr:uid="{00000000-0005-0000-0000-0000D4070000}"/>
    <cellStyle name="Normal 2 2 5 3" xfId="1553" xr:uid="{00000000-0005-0000-0000-0000D5070000}"/>
    <cellStyle name="Normal 2 2 6" xfId="1554" xr:uid="{00000000-0005-0000-0000-0000D6070000}"/>
    <cellStyle name="Normal 2 2 6 2" xfId="2702" xr:uid="{00000000-0005-0000-0000-0000D7070000}"/>
    <cellStyle name="Normal 2 2 7" xfId="1555" xr:uid="{00000000-0005-0000-0000-0000D8070000}"/>
    <cellStyle name="Normal 2 2 8" xfId="1556" xr:uid="{00000000-0005-0000-0000-0000D9070000}"/>
    <cellStyle name="Normal 2 2 9" xfId="1557" xr:uid="{00000000-0005-0000-0000-0000DA070000}"/>
    <cellStyle name="Normal 2 3" xfId="1558" xr:uid="{00000000-0005-0000-0000-0000DB070000}"/>
    <cellStyle name="Normal 2 3 2" xfId="1559" xr:uid="{00000000-0005-0000-0000-0000DC070000}"/>
    <cellStyle name="Normal 2 3 2 2" xfId="1560" xr:uid="{00000000-0005-0000-0000-0000DD070000}"/>
    <cellStyle name="Normal 2 3 2 2 2" xfId="1561" xr:uid="{00000000-0005-0000-0000-0000DE070000}"/>
    <cellStyle name="Normal 2 3 2 2 2 2" xfId="1562" xr:uid="{00000000-0005-0000-0000-0000DF070000}"/>
    <cellStyle name="Normal 2 3 2 2 3" xfId="1563" xr:uid="{00000000-0005-0000-0000-0000E0070000}"/>
    <cellStyle name="Normal 2 3 2 2 4" xfId="2703" xr:uid="{00000000-0005-0000-0000-0000E1070000}"/>
    <cellStyle name="Normal 2 3 2 3" xfId="1564" xr:uid="{00000000-0005-0000-0000-0000E2070000}"/>
    <cellStyle name="Normal 2 3 2 3 2" xfId="1565" xr:uid="{00000000-0005-0000-0000-0000E3070000}"/>
    <cellStyle name="Normal 2 3 2 3 2 2" xfId="2704" xr:uid="{00000000-0005-0000-0000-0000E4070000}"/>
    <cellStyle name="Normal 2 3 2 3 3" xfId="1566" xr:uid="{00000000-0005-0000-0000-0000E5070000}"/>
    <cellStyle name="Normal 2 3 2 4" xfId="1567" xr:uid="{00000000-0005-0000-0000-0000E6070000}"/>
    <cellStyle name="Normal 2 3 2 4 2" xfId="1568" xr:uid="{00000000-0005-0000-0000-0000E7070000}"/>
    <cellStyle name="Normal 2 3 2 5" xfId="1569" xr:uid="{00000000-0005-0000-0000-0000E8070000}"/>
    <cellStyle name="Normal 2 3 2 6" xfId="2705" xr:uid="{00000000-0005-0000-0000-0000E9070000}"/>
    <cellStyle name="Normal 2 3 2 7" xfId="2706" xr:uid="{00000000-0005-0000-0000-0000EA070000}"/>
    <cellStyle name="Normal 2 3 3" xfId="1570" xr:uid="{00000000-0005-0000-0000-0000EB070000}"/>
    <cellStyle name="Normal 2 3 3 2" xfId="1571" xr:uid="{00000000-0005-0000-0000-0000EC070000}"/>
    <cellStyle name="Normal 2 3 3 2 2" xfId="1572" xr:uid="{00000000-0005-0000-0000-0000ED070000}"/>
    <cellStyle name="Normal 2 3 3 3" xfId="1573" xr:uid="{00000000-0005-0000-0000-0000EE070000}"/>
    <cellStyle name="Normal 2 3 3 4" xfId="2707" xr:uid="{00000000-0005-0000-0000-0000EF070000}"/>
    <cellStyle name="Normal 2 3 4" xfId="1574" xr:uid="{00000000-0005-0000-0000-0000F0070000}"/>
    <cellStyle name="Normal 2 3 4 2" xfId="1575" xr:uid="{00000000-0005-0000-0000-0000F1070000}"/>
    <cellStyle name="Normal 2 3 4 2 2" xfId="2708" xr:uid="{00000000-0005-0000-0000-0000F2070000}"/>
    <cellStyle name="Normal 2 3 4 3" xfId="1576" xr:uid="{00000000-0005-0000-0000-0000F3070000}"/>
    <cellStyle name="Normal 2 3 5" xfId="1577" xr:uid="{00000000-0005-0000-0000-0000F4070000}"/>
    <cellStyle name="Normal 2 3 5 2" xfId="1578" xr:uid="{00000000-0005-0000-0000-0000F5070000}"/>
    <cellStyle name="Normal 2 3 5 3" xfId="1579" xr:uid="{00000000-0005-0000-0000-0000F6070000}"/>
    <cellStyle name="Normal 2 3 6" xfId="1580" xr:uid="{00000000-0005-0000-0000-0000F7070000}"/>
    <cellStyle name="Normal 2 3 6 2" xfId="2709" xr:uid="{00000000-0005-0000-0000-0000F8070000}"/>
    <cellStyle name="Normal 2 3 7" xfId="1581" xr:uid="{00000000-0005-0000-0000-0000F9070000}"/>
    <cellStyle name="Normal 2 3 8" xfId="2710" xr:uid="{00000000-0005-0000-0000-0000FA070000}"/>
    <cellStyle name="Normal 2 4" xfId="1582" xr:uid="{00000000-0005-0000-0000-0000FB070000}"/>
    <cellStyle name="Normal 2 4 2" xfId="1583" xr:uid="{00000000-0005-0000-0000-0000FC070000}"/>
    <cellStyle name="Normal 2 4 2 2" xfId="1584" xr:uid="{00000000-0005-0000-0000-0000FD070000}"/>
    <cellStyle name="Normal 2 4 2 2 2" xfId="1585" xr:uid="{00000000-0005-0000-0000-0000FE070000}"/>
    <cellStyle name="Normal 2 4 2 3" xfId="1586" xr:uid="{00000000-0005-0000-0000-0000FF070000}"/>
    <cellStyle name="Normal 2 4 2 4" xfId="2711" xr:uid="{00000000-0005-0000-0000-000000080000}"/>
    <cellStyle name="Normal 2 4 3" xfId="1587" xr:uid="{00000000-0005-0000-0000-000001080000}"/>
    <cellStyle name="Normal 2 4 3 2" xfId="1588" xr:uid="{00000000-0005-0000-0000-000002080000}"/>
    <cellStyle name="Normal 2 4 3 2 2" xfId="2712" xr:uid="{00000000-0005-0000-0000-000003080000}"/>
    <cellStyle name="Normal 2 4 3 3" xfId="1589" xr:uid="{00000000-0005-0000-0000-000004080000}"/>
    <cellStyle name="Normal 2 4 4" xfId="1590" xr:uid="{00000000-0005-0000-0000-000005080000}"/>
    <cellStyle name="Normal 2 4 4 2" xfId="1591" xr:uid="{00000000-0005-0000-0000-000006080000}"/>
    <cellStyle name="Normal 2 4 4 3" xfId="1592" xr:uid="{00000000-0005-0000-0000-000007080000}"/>
    <cellStyle name="Normal 2 4 5" xfId="1593" xr:uid="{00000000-0005-0000-0000-000008080000}"/>
    <cellStyle name="Normal 2 4 5 2" xfId="2713" xr:uid="{00000000-0005-0000-0000-000009080000}"/>
    <cellStyle name="Normal 2 4 6" xfId="1594" xr:uid="{00000000-0005-0000-0000-00000A080000}"/>
    <cellStyle name="Normal 2 4 7" xfId="2714" xr:uid="{00000000-0005-0000-0000-00000B080000}"/>
    <cellStyle name="Normal 2 4 8" xfId="2914" xr:uid="{00000000-0005-0000-0000-00000C080000}"/>
    <cellStyle name="Normal 2 5" xfId="1595" xr:uid="{00000000-0005-0000-0000-00000D080000}"/>
    <cellStyle name="Normal 2 5 2" xfId="1596" xr:uid="{00000000-0005-0000-0000-00000E080000}"/>
    <cellStyle name="Normal 2 6" xfId="1597" xr:uid="{00000000-0005-0000-0000-00000F080000}"/>
    <cellStyle name="Normal 2 6 2" xfId="1598" xr:uid="{00000000-0005-0000-0000-000010080000}"/>
    <cellStyle name="Normal 2 6 2 2" xfId="1599" xr:uid="{00000000-0005-0000-0000-000011080000}"/>
    <cellStyle name="Normal 2 6 2 2 2" xfId="1600" xr:uid="{00000000-0005-0000-0000-000012080000}"/>
    <cellStyle name="Normal 2 6 2 3" xfId="1601" xr:uid="{00000000-0005-0000-0000-000013080000}"/>
    <cellStyle name="Normal 2 6 2 4" xfId="2715" xr:uid="{00000000-0005-0000-0000-000014080000}"/>
    <cellStyle name="Normal 2 6 3" xfId="1602" xr:uid="{00000000-0005-0000-0000-000015080000}"/>
    <cellStyle name="Normal 2 6 3 2" xfId="1603" xr:uid="{00000000-0005-0000-0000-000016080000}"/>
    <cellStyle name="Normal 2 6 3 2 2" xfId="2716" xr:uid="{00000000-0005-0000-0000-000017080000}"/>
    <cellStyle name="Normal 2 6 3 3" xfId="1604" xr:uid="{00000000-0005-0000-0000-000018080000}"/>
    <cellStyle name="Normal 2 6 4" xfId="1605" xr:uid="{00000000-0005-0000-0000-000019080000}"/>
    <cellStyle name="Normal 2 6 4 2" xfId="1606" xr:uid="{00000000-0005-0000-0000-00001A080000}"/>
    <cellStyle name="Normal 2 6 5" xfId="1607" xr:uid="{00000000-0005-0000-0000-00001B080000}"/>
    <cellStyle name="Normal 2 6 6" xfId="2717" xr:uid="{00000000-0005-0000-0000-00001C080000}"/>
    <cellStyle name="Normal 2 7" xfId="1608" xr:uid="{00000000-0005-0000-0000-00001D080000}"/>
    <cellStyle name="Normal 2 7 2" xfId="1609" xr:uid="{00000000-0005-0000-0000-00001E080000}"/>
    <cellStyle name="Normal 2 7 2 2" xfId="1610" xr:uid="{00000000-0005-0000-0000-00001F080000}"/>
    <cellStyle name="Normal 2 7 3" xfId="1611" xr:uid="{00000000-0005-0000-0000-000020080000}"/>
    <cellStyle name="Normal 2 8" xfId="1612" xr:uid="{00000000-0005-0000-0000-000021080000}"/>
    <cellStyle name="Normal 2 8 2" xfId="1613" xr:uid="{00000000-0005-0000-0000-000022080000}"/>
    <cellStyle name="Normal 2 9" xfId="1614" xr:uid="{00000000-0005-0000-0000-000023080000}"/>
    <cellStyle name="Normal 20" xfId="2924" xr:uid="{00000000-0005-0000-0000-000024080000}"/>
    <cellStyle name="Normal 21" xfId="5" xr:uid="{00000000-0005-0000-0000-000025080000}"/>
    <cellStyle name="Normal 3" xfId="27" xr:uid="{00000000-0005-0000-0000-000026080000}"/>
    <cellStyle name="Normal 3 10" xfId="2183" xr:uid="{00000000-0005-0000-0000-000027080000}"/>
    <cellStyle name="Normal 3 11" xfId="2184" xr:uid="{00000000-0005-0000-0000-000028080000}"/>
    <cellStyle name="Normal 3 12" xfId="2185" xr:uid="{00000000-0005-0000-0000-000029080000}"/>
    <cellStyle name="Normal 3 13" xfId="2186" xr:uid="{00000000-0005-0000-0000-00002A080000}"/>
    <cellStyle name="Normal 3 14" xfId="2187" xr:uid="{00000000-0005-0000-0000-00002B080000}"/>
    <cellStyle name="Normal 3 15" xfId="2188" xr:uid="{00000000-0005-0000-0000-00002C080000}"/>
    <cellStyle name="Normal 3 16" xfId="2189" xr:uid="{00000000-0005-0000-0000-00002D080000}"/>
    <cellStyle name="Normal 3 17" xfId="2190" xr:uid="{00000000-0005-0000-0000-00002E080000}"/>
    <cellStyle name="Normal 3 18" xfId="2191" xr:uid="{00000000-0005-0000-0000-00002F080000}"/>
    <cellStyle name="Normal 3 19" xfId="2192" xr:uid="{00000000-0005-0000-0000-000030080000}"/>
    <cellStyle name="Normal 3 2" xfId="28" xr:uid="{00000000-0005-0000-0000-000031080000}"/>
    <cellStyle name="Normal 3 2 2" xfId="1615" xr:uid="{00000000-0005-0000-0000-000032080000}"/>
    <cellStyle name="Normal 3 2 2 2" xfId="1616" xr:uid="{00000000-0005-0000-0000-000033080000}"/>
    <cellStyle name="Normal 3 2 2 2 2" xfId="1617" xr:uid="{00000000-0005-0000-0000-000034080000}"/>
    <cellStyle name="Normal 3 2 2 2 2 2" xfId="1618" xr:uid="{00000000-0005-0000-0000-000035080000}"/>
    <cellStyle name="Normal 3 2 2 2 3" xfId="1619" xr:uid="{00000000-0005-0000-0000-000036080000}"/>
    <cellStyle name="Normal 3 2 2 2 4" xfId="2718" xr:uid="{00000000-0005-0000-0000-000037080000}"/>
    <cellStyle name="Normal 3 2 2 3" xfId="1620" xr:uid="{00000000-0005-0000-0000-000038080000}"/>
    <cellStyle name="Normal 3 2 2 3 2" xfId="1621" xr:uid="{00000000-0005-0000-0000-000039080000}"/>
    <cellStyle name="Normal 3 2 2 3 2 2" xfId="2719" xr:uid="{00000000-0005-0000-0000-00003A080000}"/>
    <cellStyle name="Normal 3 2 2 3 3" xfId="1622" xr:uid="{00000000-0005-0000-0000-00003B080000}"/>
    <cellStyle name="Normal 3 2 2 4" xfId="1623" xr:uid="{00000000-0005-0000-0000-00003C080000}"/>
    <cellStyle name="Normal 3 2 2 4 2" xfId="1624" xr:uid="{00000000-0005-0000-0000-00003D080000}"/>
    <cellStyle name="Normal 3 2 2 5" xfId="1625" xr:uid="{00000000-0005-0000-0000-00003E080000}"/>
    <cellStyle name="Normal 3 2 2 5 2" xfId="2720" xr:uid="{00000000-0005-0000-0000-00003F080000}"/>
    <cellStyle name="Normal 3 2 2 6" xfId="1626" xr:uid="{00000000-0005-0000-0000-000040080000}"/>
    <cellStyle name="Normal 3 2 2 7" xfId="2721" xr:uid="{00000000-0005-0000-0000-000041080000}"/>
    <cellStyle name="Normal 3 2 3" xfId="1627" xr:uid="{00000000-0005-0000-0000-000042080000}"/>
    <cellStyle name="Normal 3 2 3 2" xfId="1628" xr:uid="{00000000-0005-0000-0000-000043080000}"/>
    <cellStyle name="Normal 3 2 3 2 2" xfId="1629" xr:uid="{00000000-0005-0000-0000-000044080000}"/>
    <cellStyle name="Normal 3 2 3 3" xfId="1630" xr:uid="{00000000-0005-0000-0000-000045080000}"/>
    <cellStyle name="Normal 3 2 3 4" xfId="2722" xr:uid="{00000000-0005-0000-0000-000046080000}"/>
    <cellStyle name="Normal 3 2 4" xfId="1631" xr:uid="{00000000-0005-0000-0000-000047080000}"/>
    <cellStyle name="Normal 3 2 4 2" xfId="1632" xr:uid="{00000000-0005-0000-0000-000048080000}"/>
    <cellStyle name="Normal 3 2 4 2 2" xfId="2723" xr:uid="{00000000-0005-0000-0000-000049080000}"/>
    <cellStyle name="Normal 3 2 4 3" xfId="1633" xr:uid="{00000000-0005-0000-0000-00004A080000}"/>
    <cellStyle name="Normal 3 2 5" xfId="1634" xr:uid="{00000000-0005-0000-0000-00004B080000}"/>
    <cellStyle name="Normal 3 2 5 2" xfId="1635" xr:uid="{00000000-0005-0000-0000-00004C080000}"/>
    <cellStyle name="Normal 3 2 6" xfId="1636" xr:uid="{00000000-0005-0000-0000-00004D080000}"/>
    <cellStyle name="Normal 3 2 6 2" xfId="2724" xr:uid="{00000000-0005-0000-0000-00004E080000}"/>
    <cellStyle name="Normal 3 2 7" xfId="1637" xr:uid="{00000000-0005-0000-0000-00004F080000}"/>
    <cellStyle name="Normal 3 2 8" xfId="2725" xr:uid="{00000000-0005-0000-0000-000050080000}"/>
    <cellStyle name="Normal 3 20" xfId="2193" xr:uid="{00000000-0005-0000-0000-000051080000}"/>
    <cellStyle name="Normal 3 21" xfId="2194" xr:uid="{00000000-0005-0000-0000-000052080000}"/>
    <cellStyle name="Normal 3 22" xfId="2195" xr:uid="{00000000-0005-0000-0000-000053080000}"/>
    <cellStyle name="Normal 3 23" xfId="2196" xr:uid="{00000000-0005-0000-0000-000054080000}"/>
    <cellStyle name="Normal 3 24" xfId="2197" xr:uid="{00000000-0005-0000-0000-000055080000}"/>
    <cellStyle name="Normal 3 25" xfId="2198" xr:uid="{00000000-0005-0000-0000-000056080000}"/>
    <cellStyle name="Normal 3 26" xfId="2199" xr:uid="{00000000-0005-0000-0000-000057080000}"/>
    <cellStyle name="Normal 3 27" xfId="2200" xr:uid="{00000000-0005-0000-0000-000058080000}"/>
    <cellStyle name="Normal 3 28" xfId="2201" xr:uid="{00000000-0005-0000-0000-000059080000}"/>
    <cellStyle name="Normal 3 29" xfId="2202" xr:uid="{00000000-0005-0000-0000-00005A080000}"/>
    <cellStyle name="Normal 3 3" xfId="1638" xr:uid="{00000000-0005-0000-0000-00005B080000}"/>
    <cellStyle name="Normal 3 3 2" xfId="1639" xr:uid="{00000000-0005-0000-0000-00005C080000}"/>
    <cellStyle name="Normal 3 3 2 2" xfId="1640" xr:uid="{00000000-0005-0000-0000-00005D080000}"/>
    <cellStyle name="Normal 3 3 2 2 2" xfId="1641" xr:uid="{00000000-0005-0000-0000-00005E080000}"/>
    <cellStyle name="Normal 3 3 2 2 2 2" xfId="1642" xr:uid="{00000000-0005-0000-0000-00005F080000}"/>
    <cellStyle name="Normal 3 3 2 2 3" xfId="1643" xr:uid="{00000000-0005-0000-0000-000060080000}"/>
    <cellStyle name="Normal 3 3 2 2 4" xfId="2726" xr:uid="{00000000-0005-0000-0000-000061080000}"/>
    <cellStyle name="Normal 3 3 2 3" xfId="1644" xr:uid="{00000000-0005-0000-0000-000062080000}"/>
    <cellStyle name="Normal 3 3 2 3 2" xfId="1645" xr:uid="{00000000-0005-0000-0000-000063080000}"/>
    <cellStyle name="Normal 3 3 2 3 2 2" xfId="2727" xr:uid="{00000000-0005-0000-0000-000064080000}"/>
    <cellStyle name="Normal 3 3 2 3 3" xfId="1646" xr:uid="{00000000-0005-0000-0000-000065080000}"/>
    <cellStyle name="Normal 3 3 2 4" xfId="1647" xr:uid="{00000000-0005-0000-0000-000066080000}"/>
    <cellStyle name="Normal 3 3 2 4 2" xfId="1648" xr:uid="{00000000-0005-0000-0000-000067080000}"/>
    <cellStyle name="Normal 3 3 2 5" xfId="1649" xr:uid="{00000000-0005-0000-0000-000068080000}"/>
    <cellStyle name="Normal 3 3 2 6" xfId="2728" xr:uid="{00000000-0005-0000-0000-000069080000}"/>
    <cellStyle name="Normal 3 3 2 7" xfId="2729" xr:uid="{00000000-0005-0000-0000-00006A080000}"/>
    <cellStyle name="Normal 3 3 3" xfId="1650" xr:uid="{00000000-0005-0000-0000-00006B080000}"/>
    <cellStyle name="Normal 3 3 3 2" xfId="1651" xr:uid="{00000000-0005-0000-0000-00006C080000}"/>
    <cellStyle name="Normal 3 3 3 2 2" xfId="1652" xr:uid="{00000000-0005-0000-0000-00006D080000}"/>
    <cellStyle name="Normal 3 3 3 3" xfId="1653" xr:uid="{00000000-0005-0000-0000-00006E080000}"/>
    <cellStyle name="Normal 3 3 3 4" xfId="2730" xr:uid="{00000000-0005-0000-0000-00006F080000}"/>
    <cellStyle name="Normal 3 3 4" xfId="1654" xr:uid="{00000000-0005-0000-0000-000070080000}"/>
    <cellStyle name="Normal 3 3 4 2" xfId="1655" xr:uid="{00000000-0005-0000-0000-000071080000}"/>
    <cellStyle name="Normal 3 3 4 2 2" xfId="2731" xr:uid="{00000000-0005-0000-0000-000072080000}"/>
    <cellStyle name="Normal 3 3 4 3" xfId="1656" xr:uid="{00000000-0005-0000-0000-000073080000}"/>
    <cellStyle name="Normal 3 3 5" xfId="1657" xr:uid="{00000000-0005-0000-0000-000074080000}"/>
    <cellStyle name="Normal 3 3 5 2" xfId="1658" xr:uid="{00000000-0005-0000-0000-000075080000}"/>
    <cellStyle name="Normal 3 3 6" xfId="1659" xr:uid="{00000000-0005-0000-0000-000076080000}"/>
    <cellStyle name="Normal 3 3 6 2" xfId="2732" xr:uid="{00000000-0005-0000-0000-000077080000}"/>
    <cellStyle name="Normal 3 3 7" xfId="1660" xr:uid="{00000000-0005-0000-0000-000078080000}"/>
    <cellStyle name="Normal 3 3 8" xfId="2733" xr:uid="{00000000-0005-0000-0000-000079080000}"/>
    <cellStyle name="Normal 3 4" xfId="1661" xr:uid="{00000000-0005-0000-0000-00007A080000}"/>
    <cellStyle name="Normal 3 4 2" xfId="1662" xr:uid="{00000000-0005-0000-0000-00007B080000}"/>
    <cellStyle name="Normal 3 4 2 2" xfId="1663" xr:uid="{00000000-0005-0000-0000-00007C080000}"/>
    <cellStyle name="Normal 3 4 2 2 2" xfId="1664" xr:uid="{00000000-0005-0000-0000-00007D080000}"/>
    <cellStyle name="Normal 3 4 2 3" xfId="1665" xr:uid="{00000000-0005-0000-0000-00007E080000}"/>
    <cellStyle name="Normal 3 4 2 4" xfId="2734" xr:uid="{00000000-0005-0000-0000-00007F080000}"/>
    <cellStyle name="Normal 3 4 3" xfId="1666" xr:uid="{00000000-0005-0000-0000-000080080000}"/>
    <cellStyle name="Normal 3 4 3 2" xfId="1667" xr:uid="{00000000-0005-0000-0000-000081080000}"/>
    <cellStyle name="Normal 3 4 3 2 2" xfId="2735" xr:uid="{00000000-0005-0000-0000-000082080000}"/>
    <cellStyle name="Normal 3 4 3 3" xfId="1668" xr:uid="{00000000-0005-0000-0000-000083080000}"/>
    <cellStyle name="Normal 3 4 4" xfId="1669" xr:uid="{00000000-0005-0000-0000-000084080000}"/>
    <cellStyle name="Normal 3 4 4 2" xfId="1670" xr:uid="{00000000-0005-0000-0000-000085080000}"/>
    <cellStyle name="Normal 3 4 4 3" xfId="1671" xr:uid="{00000000-0005-0000-0000-000086080000}"/>
    <cellStyle name="Normal 3 4 5" xfId="1672" xr:uid="{00000000-0005-0000-0000-000087080000}"/>
    <cellStyle name="Normal 3 4 5 2" xfId="2736" xr:uid="{00000000-0005-0000-0000-000088080000}"/>
    <cellStyle name="Normal 3 4 6" xfId="1673" xr:uid="{00000000-0005-0000-0000-000089080000}"/>
    <cellStyle name="Normal 3 4 7" xfId="2737" xr:uid="{00000000-0005-0000-0000-00008A080000}"/>
    <cellStyle name="Normal 3 5" xfId="1674" xr:uid="{00000000-0005-0000-0000-00008B080000}"/>
    <cellStyle name="Normal 3 5 2" xfId="1675" xr:uid="{00000000-0005-0000-0000-00008C080000}"/>
    <cellStyle name="Normal 3 5 2 2" xfId="1676" xr:uid="{00000000-0005-0000-0000-00008D080000}"/>
    <cellStyle name="Normal 3 5 2 2 2" xfId="1677" xr:uid="{00000000-0005-0000-0000-00008E080000}"/>
    <cellStyle name="Normal 3 5 2 3" xfId="1678" xr:uid="{00000000-0005-0000-0000-00008F080000}"/>
    <cellStyle name="Normal 3 5 3" xfId="1679" xr:uid="{00000000-0005-0000-0000-000090080000}"/>
    <cellStyle name="Normal 3 5 3 2" xfId="1680" xr:uid="{00000000-0005-0000-0000-000091080000}"/>
    <cellStyle name="Normal 3 5 4" xfId="1681" xr:uid="{00000000-0005-0000-0000-000092080000}"/>
    <cellStyle name="Normal 3 5 4 2" xfId="2738" xr:uid="{00000000-0005-0000-0000-000093080000}"/>
    <cellStyle name="Normal 3 5 5" xfId="1682" xr:uid="{00000000-0005-0000-0000-000094080000}"/>
    <cellStyle name="Normal 3 6" xfId="1683" xr:uid="{00000000-0005-0000-0000-000095080000}"/>
    <cellStyle name="Normal 3 6 2" xfId="2739" xr:uid="{00000000-0005-0000-0000-000096080000}"/>
    <cellStyle name="Normal 3 7" xfId="1684" xr:uid="{00000000-0005-0000-0000-000097080000}"/>
    <cellStyle name="Normal 3 7 2" xfId="1685" xr:uid="{00000000-0005-0000-0000-000098080000}"/>
    <cellStyle name="Normal 3 7 2 2" xfId="2740" xr:uid="{00000000-0005-0000-0000-000099080000}"/>
    <cellStyle name="Normal 3 7 3" xfId="1686" xr:uid="{00000000-0005-0000-0000-00009A080000}"/>
    <cellStyle name="Normal 3 7 4" xfId="2741" xr:uid="{00000000-0005-0000-0000-00009B080000}"/>
    <cellStyle name="Normal 3 8" xfId="1687" xr:uid="{00000000-0005-0000-0000-00009C080000}"/>
    <cellStyle name="Normal 3 8 2" xfId="2742" xr:uid="{00000000-0005-0000-0000-00009D080000}"/>
    <cellStyle name="Normal 3 8 3" xfId="2743" xr:uid="{00000000-0005-0000-0000-00009E080000}"/>
    <cellStyle name="Normal 3 9" xfId="2203" xr:uid="{00000000-0005-0000-0000-00009F080000}"/>
    <cellStyle name="Normal 39" xfId="2929" xr:uid="{00000000-0005-0000-0000-0000A0080000}"/>
    <cellStyle name="Normal 4" xfId="29" xr:uid="{00000000-0005-0000-0000-0000A1080000}"/>
    <cellStyle name="Normal 4 2" xfId="1688" xr:uid="{00000000-0005-0000-0000-0000A2080000}"/>
    <cellStyle name="Normal 4 2 2" xfId="1689" xr:uid="{00000000-0005-0000-0000-0000A3080000}"/>
    <cellStyle name="Normal 4 2 2 2" xfId="1690" xr:uid="{00000000-0005-0000-0000-0000A4080000}"/>
    <cellStyle name="Normal 4 2 3" xfId="1691" xr:uid="{00000000-0005-0000-0000-0000A5080000}"/>
    <cellStyle name="Normal 4 2 3 2" xfId="1692" xr:uid="{00000000-0005-0000-0000-0000A6080000}"/>
    <cellStyle name="Normal 4 2 3 2 2" xfId="1693" xr:uid="{00000000-0005-0000-0000-0000A7080000}"/>
    <cellStyle name="Normal 4 2 3 2 2 2" xfId="1694" xr:uid="{00000000-0005-0000-0000-0000A8080000}"/>
    <cellStyle name="Normal 4 2 3 2 3" xfId="1695" xr:uid="{00000000-0005-0000-0000-0000A9080000}"/>
    <cellStyle name="Normal 4 2 3 2 4" xfId="2744" xr:uid="{00000000-0005-0000-0000-0000AA080000}"/>
    <cellStyle name="Normal 4 2 3 3" xfId="1696" xr:uid="{00000000-0005-0000-0000-0000AB080000}"/>
    <cellStyle name="Normal 4 2 3 3 2" xfId="1697" xr:uid="{00000000-0005-0000-0000-0000AC080000}"/>
    <cellStyle name="Normal 4 2 3 3 2 2" xfId="2745" xr:uid="{00000000-0005-0000-0000-0000AD080000}"/>
    <cellStyle name="Normal 4 2 3 3 3" xfId="1698" xr:uid="{00000000-0005-0000-0000-0000AE080000}"/>
    <cellStyle name="Normal 4 2 3 4" xfId="1699" xr:uid="{00000000-0005-0000-0000-0000AF080000}"/>
    <cellStyle name="Normal 4 2 3 4 2" xfId="1700" xr:uid="{00000000-0005-0000-0000-0000B0080000}"/>
    <cellStyle name="Normal 4 2 3 5" xfId="1701" xr:uid="{00000000-0005-0000-0000-0000B1080000}"/>
    <cellStyle name="Normal 4 2 3 6" xfId="2746" xr:uid="{00000000-0005-0000-0000-0000B2080000}"/>
    <cellStyle name="Normal 4 2 3 7" xfId="2747" xr:uid="{00000000-0005-0000-0000-0000B3080000}"/>
    <cellStyle name="Normal 4 2 4" xfId="1702" xr:uid="{00000000-0005-0000-0000-0000B4080000}"/>
    <cellStyle name="Normal 4 2 5" xfId="1703" xr:uid="{00000000-0005-0000-0000-0000B5080000}"/>
    <cellStyle name="Normal 4 3" xfId="1704" xr:uid="{00000000-0005-0000-0000-0000B6080000}"/>
    <cellStyle name="Normal 4 3 2" xfId="1705" xr:uid="{00000000-0005-0000-0000-0000B7080000}"/>
    <cellStyle name="Normal 4 3 2 2" xfId="1706" xr:uid="{00000000-0005-0000-0000-0000B8080000}"/>
    <cellStyle name="Normal 4 3 2 2 2" xfId="1707" xr:uid="{00000000-0005-0000-0000-0000B9080000}"/>
    <cellStyle name="Normal 4 3 2 2 2 2" xfId="1708" xr:uid="{00000000-0005-0000-0000-0000BA080000}"/>
    <cellStyle name="Normal 4 3 2 2 3" xfId="1709" xr:uid="{00000000-0005-0000-0000-0000BB080000}"/>
    <cellStyle name="Normal 4 3 2 2 4" xfId="2748" xr:uid="{00000000-0005-0000-0000-0000BC080000}"/>
    <cellStyle name="Normal 4 3 2 3" xfId="1710" xr:uid="{00000000-0005-0000-0000-0000BD080000}"/>
    <cellStyle name="Normal 4 3 2 3 2" xfId="1711" xr:uid="{00000000-0005-0000-0000-0000BE080000}"/>
    <cellStyle name="Normal 4 3 2 3 2 2" xfId="2749" xr:uid="{00000000-0005-0000-0000-0000BF080000}"/>
    <cellStyle name="Normal 4 3 2 3 3" xfId="1712" xr:uid="{00000000-0005-0000-0000-0000C0080000}"/>
    <cellStyle name="Normal 4 3 2 4" xfId="1713" xr:uid="{00000000-0005-0000-0000-0000C1080000}"/>
    <cellStyle name="Normal 4 3 2 4 2" xfId="1714" xr:uid="{00000000-0005-0000-0000-0000C2080000}"/>
    <cellStyle name="Normal 4 3 2 5" xfId="1715" xr:uid="{00000000-0005-0000-0000-0000C3080000}"/>
    <cellStyle name="Normal 4 3 2 6" xfId="2750" xr:uid="{00000000-0005-0000-0000-0000C4080000}"/>
    <cellStyle name="Normal 4 3 2 7" xfId="2751" xr:uid="{00000000-0005-0000-0000-0000C5080000}"/>
    <cellStyle name="Normal 4 3 2 8" xfId="2925" xr:uid="{00000000-0005-0000-0000-0000C6080000}"/>
    <cellStyle name="Normal 4 3 3" xfId="1716" xr:uid="{00000000-0005-0000-0000-0000C7080000}"/>
    <cellStyle name="Normal 4 3 4" xfId="1717" xr:uid="{00000000-0005-0000-0000-0000C8080000}"/>
    <cellStyle name="Normal 4 3 4 2" xfId="1718" xr:uid="{00000000-0005-0000-0000-0000C9080000}"/>
    <cellStyle name="Normal 4 3 4 2 2" xfId="1719" xr:uid="{00000000-0005-0000-0000-0000CA080000}"/>
    <cellStyle name="Normal 4 3 4 2 2 2" xfId="1720" xr:uid="{00000000-0005-0000-0000-0000CB080000}"/>
    <cellStyle name="Normal 4 3 4 2 3" xfId="1721" xr:uid="{00000000-0005-0000-0000-0000CC080000}"/>
    <cellStyle name="Normal 4 3 4 3" xfId="1722" xr:uid="{00000000-0005-0000-0000-0000CD080000}"/>
    <cellStyle name="Normal 4 3 4 3 2" xfId="1723" xr:uid="{00000000-0005-0000-0000-0000CE080000}"/>
    <cellStyle name="Normal 4 3 4 4" xfId="1724" xr:uid="{00000000-0005-0000-0000-0000CF080000}"/>
    <cellStyle name="Normal 4 3 4 5" xfId="2752" xr:uid="{00000000-0005-0000-0000-0000D0080000}"/>
    <cellStyle name="Normal 4 3 5" xfId="1725" xr:uid="{00000000-0005-0000-0000-0000D1080000}"/>
    <cellStyle name="Normal 4 3 5 2" xfId="1726" xr:uid="{00000000-0005-0000-0000-0000D2080000}"/>
    <cellStyle name="Normal 4 3 5 2 2" xfId="2753" xr:uid="{00000000-0005-0000-0000-0000D3080000}"/>
    <cellStyle name="Normal 4 3 5 3" xfId="1727" xr:uid="{00000000-0005-0000-0000-0000D4080000}"/>
    <cellStyle name="Normal 4 3 6" xfId="1728" xr:uid="{00000000-0005-0000-0000-0000D5080000}"/>
    <cellStyle name="Normal 4 3 6 2" xfId="2754" xr:uid="{00000000-0005-0000-0000-0000D6080000}"/>
    <cellStyle name="Normal 4 3 7" xfId="1729" xr:uid="{00000000-0005-0000-0000-0000D7080000}"/>
    <cellStyle name="Normal 4 3 7 2" xfId="2755" xr:uid="{00000000-0005-0000-0000-0000D8080000}"/>
    <cellStyle name="Normal 4 3 8" xfId="1730" xr:uid="{00000000-0005-0000-0000-0000D9080000}"/>
    <cellStyle name="Normal 4 3 9" xfId="1731" xr:uid="{00000000-0005-0000-0000-0000DA080000}"/>
    <cellStyle name="Normal 4 4" xfId="1732" xr:uid="{00000000-0005-0000-0000-0000DB080000}"/>
    <cellStyle name="Normal 4 4 2" xfId="1733" xr:uid="{00000000-0005-0000-0000-0000DC080000}"/>
    <cellStyle name="Normal 4 4 2 2" xfId="1734" xr:uid="{00000000-0005-0000-0000-0000DD080000}"/>
    <cellStyle name="Normal 4 4 2 2 2" xfId="1735" xr:uid="{00000000-0005-0000-0000-0000DE080000}"/>
    <cellStyle name="Normal 4 4 2 3" xfId="1736" xr:uid="{00000000-0005-0000-0000-0000DF080000}"/>
    <cellStyle name="Normal 4 4 2 4" xfId="2756" xr:uid="{00000000-0005-0000-0000-0000E0080000}"/>
    <cellStyle name="Normal 4 4 3" xfId="1737" xr:uid="{00000000-0005-0000-0000-0000E1080000}"/>
    <cellStyle name="Normal 4 4 3 2" xfId="1738" xr:uid="{00000000-0005-0000-0000-0000E2080000}"/>
    <cellStyle name="Normal 4 4 3 2 2" xfId="2757" xr:uid="{00000000-0005-0000-0000-0000E3080000}"/>
    <cellStyle name="Normal 4 4 3 3" xfId="1739" xr:uid="{00000000-0005-0000-0000-0000E4080000}"/>
    <cellStyle name="Normal 4 4 4" xfId="1740" xr:uid="{00000000-0005-0000-0000-0000E5080000}"/>
    <cellStyle name="Normal 4 4 4 2" xfId="1741" xr:uid="{00000000-0005-0000-0000-0000E6080000}"/>
    <cellStyle name="Normal 4 4 4 3" xfId="1742" xr:uid="{00000000-0005-0000-0000-0000E7080000}"/>
    <cellStyle name="Normal 4 4 5" xfId="1743" xr:uid="{00000000-0005-0000-0000-0000E8080000}"/>
    <cellStyle name="Normal 4 4 5 2" xfId="2758" xr:uid="{00000000-0005-0000-0000-0000E9080000}"/>
    <cellStyle name="Normal 4 4 6" xfId="1744" xr:uid="{00000000-0005-0000-0000-0000EA080000}"/>
    <cellStyle name="Normal 4 4 7" xfId="2759" xr:uid="{00000000-0005-0000-0000-0000EB080000}"/>
    <cellStyle name="Normal 4 5" xfId="1745" xr:uid="{00000000-0005-0000-0000-0000EC080000}"/>
    <cellStyle name="Normal 4 6" xfId="1746" xr:uid="{00000000-0005-0000-0000-0000ED080000}"/>
    <cellStyle name="Normal 4 6 2" xfId="1747" xr:uid="{00000000-0005-0000-0000-0000EE080000}"/>
    <cellStyle name="Normal 4 6 3" xfId="1748" xr:uid="{00000000-0005-0000-0000-0000EF080000}"/>
    <cellStyle name="Normal 4 6 3 2" xfId="1749" xr:uid="{00000000-0005-0000-0000-0000F0080000}"/>
    <cellStyle name="Normal 4 6 3 2 2" xfId="2760" xr:uid="{00000000-0005-0000-0000-0000F1080000}"/>
    <cellStyle name="Normal 4 7" xfId="1750" xr:uid="{00000000-0005-0000-0000-0000F2080000}"/>
    <cellStyle name="Normal 4 8" xfId="2204" xr:uid="{00000000-0005-0000-0000-0000F3080000}"/>
    <cellStyle name="Normal 4_Anexo 1 b_c_e_f - Bloco A1 - REPLAN" xfId="1751" xr:uid="{00000000-0005-0000-0000-0000F4080000}"/>
    <cellStyle name="Normal 5" xfId="1752" xr:uid="{00000000-0005-0000-0000-0000F5080000}"/>
    <cellStyle name="Normal 5 10" xfId="2761" xr:uid="{00000000-0005-0000-0000-0000F6080000}"/>
    <cellStyle name="Normal 5 2" xfId="1753" xr:uid="{00000000-0005-0000-0000-0000F7080000}"/>
    <cellStyle name="Normal 5 2 2" xfId="1754" xr:uid="{00000000-0005-0000-0000-0000F8080000}"/>
    <cellStyle name="Normal 5 2 2 2" xfId="1755" xr:uid="{00000000-0005-0000-0000-0000F9080000}"/>
    <cellStyle name="Normal 5 2 2 2 2" xfId="1756" xr:uid="{00000000-0005-0000-0000-0000FA080000}"/>
    <cellStyle name="Normal 5 2 2 2 2 2" xfId="1757" xr:uid="{00000000-0005-0000-0000-0000FB080000}"/>
    <cellStyle name="Normal 5 2 2 2 3" xfId="1758" xr:uid="{00000000-0005-0000-0000-0000FC080000}"/>
    <cellStyle name="Normal 5 2 2 2 4" xfId="2762" xr:uid="{00000000-0005-0000-0000-0000FD080000}"/>
    <cellStyle name="Normal 5 2 2 3" xfId="1759" xr:uid="{00000000-0005-0000-0000-0000FE080000}"/>
    <cellStyle name="Normal 5 2 2 3 2" xfId="1760" xr:uid="{00000000-0005-0000-0000-0000FF080000}"/>
    <cellStyle name="Normal 5 2 2 3 2 2" xfId="2763" xr:uid="{00000000-0005-0000-0000-000000090000}"/>
    <cellStyle name="Normal 5 2 2 3 3" xfId="1761" xr:uid="{00000000-0005-0000-0000-000001090000}"/>
    <cellStyle name="Normal 5 2 2 4" xfId="1762" xr:uid="{00000000-0005-0000-0000-000002090000}"/>
    <cellStyle name="Normal 5 2 2 4 2" xfId="1763" xr:uid="{00000000-0005-0000-0000-000003090000}"/>
    <cellStyle name="Normal 5 2 2 5" xfId="1764" xr:uid="{00000000-0005-0000-0000-000004090000}"/>
    <cellStyle name="Normal 5 2 2 6" xfId="2764" xr:uid="{00000000-0005-0000-0000-000005090000}"/>
    <cellStyle name="Normal 5 2 2 7" xfId="2765" xr:uid="{00000000-0005-0000-0000-000006090000}"/>
    <cellStyle name="Normal 5 2 3" xfId="1765" xr:uid="{00000000-0005-0000-0000-000007090000}"/>
    <cellStyle name="Normal 5 2 3 2" xfId="1766" xr:uid="{00000000-0005-0000-0000-000008090000}"/>
    <cellStyle name="Normal 5 2 3 2 2" xfId="1767" xr:uid="{00000000-0005-0000-0000-000009090000}"/>
    <cellStyle name="Normal 5 2 3 3" xfId="1768" xr:uid="{00000000-0005-0000-0000-00000A090000}"/>
    <cellStyle name="Normal 5 2 3 4" xfId="2766" xr:uid="{00000000-0005-0000-0000-00000B090000}"/>
    <cellStyle name="Normal 5 2 4" xfId="1769" xr:uid="{00000000-0005-0000-0000-00000C090000}"/>
    <cellStyle name="Normal 5 2 4 2" xfId="1770" xr:uid="{00000000-0005-0000-0000-00000D090000}"/>
    <cellStyle name="Normal 5 2 4 2 2" xfId="2767" xr:uid="{00000000-0005-0000-0000-00000E090000}"/>
    <cellStyle name="Normal 5 2 4 3" xfId="1771" xr:uid="{00000000-0005-0000-0000-00000F090000}"/>
    <cellStyle name="Normal 5 2 5" xfId="1772" xr:uid="{00000000-0005-0000-0000-000010090000}"/>
    <cellStyle name="Normal 5 2 5 2" xfId="1773" xr:uid="{00000000-0005-0000-0000-000011090000}"/>
    <cellStyle name="Normal 5 2 6" xfId="1774" xr:uid="{00000000-0005-0000-0000-000012090000}"/>
    <cellStyle name="Normal 5 2 7" xfId="2768" xr:uid="{00000000-0005-0000-0000-000013090000}"/>
    <cellStyle name="Normal 5 2 8" xfId="2769" xr:uid="{00000000-0005-0000-0000-000014090000}"/>
    <cellStyle name="Normal 5 3" xfId="1775" xr:uid="{00000000-0005-0000-0000-000015090000}"/>
    <cellStyle name="Normal 5 3 2" xfId="1776" xr:uid="{00000000-0005-0000-0000-000016090000}"/>
    <cellStyle name="Normal 5 3 2 2" xfId="1777" xr:uid="{00000000-0005-0000-0000-000017090000}"/>
    <cellStyle name="Normal 5 3 2 2 2" xfId="1778" xr:uid="{00000000-0005-0000-0000-000018090000}"/>
    <cellStyle name="Normal 5 3 2 2 2 2" xfId="1779" xr:uid="{00000000-0005-0000-0000-000019090000}"/>
    <cellStyle name="Normal 5 3 2 2 3" xfId="1780" xr:uid="{00000000-0005-0000-0000-00001A090000}"/>
    <cellStyle name="Normal 5 3 2 2 4" xfId="2770" xr:uid="{00000000-0005-0000-0000-00001B090000}"/>
    <cellStyle name="Normal 5 3 2 3" xfId="1781" xr:uid="{00000000-0005-0000-0000-00001C090000}"/>
    <cellStyle name="Normal 5 3 2 3 2" xfId="1782" xr:uid="{00000000-0005-0000-0000-00001D090000}"/>
    <cellStyle name="Normal 5 3 2 3 2 2" xfId="2771" xr:uid="{00000000-0005-0000-0000-00001E090000}"/>
    <cellStyle name="Normal 5 3 2 3 3" xfId="1783" xr:uid="{00000000-0005-0000-0000-00001F090000}"/>
    <cellStyle name="Normal 5 3 2 4" xfId="1784" xr:uid="{00000000-0005-0000-0000-000020090000}"/>
    <cellStyle name="Normal 5 3 2 4 2" xfId="1785" xr:uid="{00000000-0005-0000-0000-000021090000}"/>
    <cellStyle name="Normal 5 3 2 5" xfId="1786" xr:uid="{00000000-0005-0000-0000-000022090000}"/>
    <cellStyle name="Normal 5 3 2 6" xfId="2772" xr:uid="{00000000-0005-0000-0000-000023090000}"/>
    <cellStyle name="Normal 5 3 2 7" xfId="2773" xr:uid="{00000000-0005-0000-0000-000024090000}"/>
    <cellStyle name="Normal 5 3 3" xfId="1787" xr:uid="{00000000-0005-0000-0000-000025090000}"/>
    <cellStyle name="Normal 5 3 3 2" xfId="1788" xr:uid="{00000000-0005-0000-0000-000026090000}"/>
    <cellStyle name="Normal 5 3 3 2 2" xfId="1789" xr:uid="{00000000-0005-0000-0000-000027090000}"/>
    <cellStyle name="Normal 5 3 3 3" xfId="1790" xr:uid="{00000000-0005-0000-0000-000028090000}"/>
    <cellStyle name="Normal 5 3 3 4" xfId="2774" xr:uid="{00000000-0005-0000-0000-000029090000}"/>
    <cellStyle name="Normal 5 3 4" xfId="1791" xr:uid="{00000000-0005-0000-0000-00002A090000}"/>
    <cellStyle name="Normal 5 3 4 2" xfId="1792" xr:uid="{00000000-0005-0000-0000-00002B090000}"/>
    <cellStyle name="Normal 5 3 4 2 2" xfId="2775" xr:uid="{00000000-0005-0000-0000-00002C090000}"/>
    <cellStyle name="Normal 5 3 4 3" xfId="1793" xr:uid="{00000000-0005-0000-0000-00002D090000}"/>
    <cellStyle name="Normal 5 3 5" xfId="1794" xr:uid="{00000000-0005-0000-0000-00002E090000}"/>
    <cellStyle name="Normal 5 3 5 2" xfId="1795" xr:uid="{00000000-0005-0000-0000-00002F090000}"/>
    <cellStyle name="Normal 5 3 6" xfId="1796" xr:uid="{00000000-0005-0000-0000-000030090000}"/>
    <cellStyle name="Normal 5 3 7" xfId="2776" xr:uid="{00000000-0005-0000-0000-000031090000}"/>
    <cellStyle name="Normal 5 3 8" xfId="2777" xr:uid="{00000000-0005-0000-0000-000032090000}"/>
    <cellStyle name="Normal 5 4" xfId="1797" xr:uid="{00000000-0005-0000-0000-000033090000}"/>
    <cellStyle name="Normal 5 4 2" xfId="1798" xr:uid="{00000000-0005-0000-0000-000034090000}"/>
    <cellStyle name="Normal 5 4 2 2" xfId="1799" xr:uid="{00000000-0005-0000-0000-000035090000}"/>
    <cellStyle name="Normal 5 4 2 2 2" xfId="1800" xr:uid="{00000000-0005-0000-0000-000036090000}"/>
    <cellStyle name="Normal 5 4 2 3" xfId="1801" xr:uid="{00000000-0005-0000-0000-000037090000}"/>
    <cellStyle name="Normal 5 4 2 4" xfId="2778" xr:uid="{00000000-0005-0000-0000-000038090000}"/>
    <cellStyle name="Normal 5 4 3" xfId="1802" xr:uid="{00000000-0005-0000-0000-000039090000}"/>
    <cellStyle name="Normal 5 4 3 2" xfId="1803" xr:uid="{00000000-0005-0000-0000-00003A090000}"/>
    <cellStyle name="Normal 5 4 3 2 2" xfId="2779" xr:uid="{00000000-0005-0000-0000-00003B090000}"/>
    <cellStyle name="Normal 5 4 3 3" xfId="1804" xr:uid="{00000000-0005-0000-0000-00003C090000}"/>
    <cellStyle name="Normal 5 4 4" xfId="1805" xr:uid="{00000000-0005-0000-0000-00003D090000}"/>
    <cellStyle name="Normal 5 4 4 2" xfId="1806" xr:uid="{00000000-0005-0000-0000-00003E090000}"/>
    <cellStyle name="Normal 5 4 5" xfId="1807" xr:uid="{00000000-0005-0000-0000-00003F090000}"/>
    <cellStyle name="Normal 5 4 6" xfId="2780" xr:uid="{00000000-0005-0000-0000-000040090000}"/>
    <cellStyle name="Normal 5 4 7" xfId="2781" xr:uid="{00000000-0005-0000-0000-000041090000}"/>
    <cellStyle name="Normal 5 5" xfId="1808" xr:uid="{00000000-0005-0000-0000-000042090000}"/>
    <cellStyle name="Normal 5 5 2" xfId="1809" xr:uid="{00000000-0005-0000-0000-000043090000}"/>
    <cellStyle name="Normal 5 5 2 2" xfId="1810" xr:uid="{00000000-0005-0000-0000-000044090000}"/>
    <cellStyle name="Normal 5 5 3" xfId="1811" xr:uid="{00000000-0005-0000-0000-000045090000}"/>
    <cellStyle name="Normal 5 5 4" xfId="2782" xr:uid="{00000000-0005-0000-0000-000046090000}"/>
    <cellStyle name="Normal 5 6" xfId="1812" xr:uid="{00000000-0005-0000-0000-000047090000}"/>
    <cellStyle name="Normal 5 6 2" xfId="1813" xr:uid="{00000000-0005-0000-0000-000048090000}"/>
    <cellStyle name="Normal 5 6 2 2" xfId="2783" xr:uid="{00000000-0005-0000-0000-000049090000}"/>
    <cellStyle name="Normal 5 6 3" xfId="1814" xr:uid="{00000000-0005-0000-0000-00004A090000}"/>
    <cellStyle name="Normal 5 6 4" xfId="2784" xr:uid="{00000000-0005-0000-0000-00004B090000}"/>
    <cellStyle name="Normal 5 7" xfId="1815" xr:uid="{00000000-0005-0000-0000-00004C090000}"/>
    <cellStyle name="Normal 5 7 2" xfId="1816" xr:uid="{00000000-0005-0000-0000-00004D090000}"/>
    <cellStyle name="Normal 5 7 3" xfId="2785" xr:uid="{00000000-0005-0000-0000-00004E090000}"/>
    <cellStyle name="Normal 5 8" xfId="1817" xr:uid="{00000000-0005-0000-0000-00004F090000}"/>
    <cellStyle name="Normal 5 8 2" xfId="2786" xr:uid="{00000000-0005-0000-0000-000050090000}"/>
    <cellStyle name="Normal 5 9" xfId="1818" xr:uid="{00000000-0005-0000-0000-000051090000}"/>
    <cellStyle name="Normal 6" xfId="1819" xr:uid="{00000000-0005-0000-0000-000052090000}"/>
    <cellStyle name="Normal 6 2" xfId="1820" xr:uid="{00000000-0005-0000-0000-000053090000}"/>
    <cellStyle name="Normal 6 2 2" xfId="1821" xr:uid="{00000000-0005-0000-0000-000054090000}"/>
    <cellStyle name="Normal 6 2 2 2" xfId="1822" xr:uid="{00000000-0005-0000-0000-000055090000}"/>
    <cellStyle name="Normal 6 2 2 2 2" xfId="1823" xr:uid="{00000000-0005-0000-0000-000056090000}"/>
    <cellStyle name="Normal 6 2 2 2 2 2" xfId="1824" xr:uid="{00000000-0005-0000-0000-000057090000}"/>
    <cellStyle name="Normal 6 2 2 2 3" xfId="1825" xr:uid="{00000000-0005-0000-0000-000058090000}"/>
    <cellStyle name="Normal 6 2 2 2 4" xfId="2787" xr:uid="{00000000-0005-0000-0000-000059090000}"/>
    <cellStyle name="Normal 6 2 2 3" xfId="1826" xr:uid="{00000000-0005-0000-0000-00005A090000}"/>
    <cellStyle name="Normal 6 2 2 3 2" xfId="1827" xr:uid="{00000000-0005-0000-0000-00005B090000}"/>
    <cellStyle name="Normal 6 2 2 3 2 2" xfId="2788" xr:uid="{00000000-0005-0000-0000-00005C090000}"/>
    <cellStyle name="Normal 6 2 2 3 3" xfId="1828" xr:uid="{00000000-0005-0000-0000-00005D090000}"/>
    <cellStyle name="Normal 6 2 2 4" xfId="1829" xr:uid="{00000000-0005-0000-0000-00005E090000}"/>
    <cellStyle name="Normal 6 2 2 4 2" xfId="1830" xr:uid="{00000000-0005-0000-0000-00005F090000}"/>
    <cellStyle name="Normal 6 2 2 5" xfId="1831" xr:uid="{00000000-0005-0000-0000-000060090000}"/>
    <cellStyle name="Normal 6 2 2 6" xfId="2789" xr:uid="{00000000-0005-0000-0000-000061090000}"/>
    <cellStyle name="Normal 6 2 2 7" xfId="2790" xr:uid="{00000000-0005-0000-0000-000062090000}"/>
    <cellStyle name="Normal 6 2 3" xfId="1832" xr:uid="{00000000-0005-0000-0000-000063090000}"/>
    <cellStyle name="Normal 6 2 3 2" xfId="1833" xr:uid="{00000000-0005-0000-0000-000064090000}"/>
    <cellStyle name="Normal 6 2 3 2 2" xfId="1834" xr:uid="{00000000-0005-0000-0000-000065090000}"/>
    <cellStyle name="Normal 6 2 3 3" xfId="1835" xr:uid="{00000000-0005-0000-0000-000066090000}"/>
    <cellStyle name="Normal 6 2 3 4" xfId="2791" xr:uid="{00000000-0005-0000-0000-000067090000}"/>
    <cellStyle name="Normal 6 2 4" xfId="1836" xr:uid="{00000000-0005-0000-0000-000068090000}"/>
    <cellStyle name="Normal 6 2 4 2" xfId="1837" xr:uid="{00000000-0005-0000-0000-000069090000}"/>
    <cellStyle name="Normal 6 2 4 2 2" xfId="2792" xr:uid="{00000000-0005-0000-0000-00006A090000}"/>
    <cellStyle name="Normal 6 2 4 3" xfId="1838" xr:uid="{00000000-0005-0000-0000-00006B090000}"/>
    <cellStyle name="Normal 6 2 5" xfId="1839" xr:uid="{00000000-0005-0000-0000-00006C090000}"/>
    <cellStyle name="Normal 6 2 5 2" xfId="1840" xr:uid="{00000000-0005-0000-0000-00006D090000}"/>
    <cellStyle name="Normal 6 2 5 3" xfId="1841" xr:uid="{00000000-0005-0000-0000-00006E090000}"/>
    <cellStyle name="Normal 6 2 6" xfId="1842" xr:uid="{00000000-0005-0000-0000-00006F090000}"/>
    <cellStyle name="Normal 6 2 6 2" xfId="2793" xr:uid="{00000000-0005-0000-0000-000070090000}"/>
    <cellStyle name="Normal 6 2 7" xfId="1843" xr:uid="{00000000-0005-0000-0000-000071090000}"/>
    <cellStyle name="Normal 6 2 8" xfId="2794" xr:uid="{00000000-0005-0000-0000-000072090000}"/>
    <cellStyle name="Normal 6 3" xfId="1844" xr:uid="{00000000-0005-0000-0000-000073090000}"/>
    <cellStyle name="Normal 6 3 2" xfId="1845" xr:uid="{00000000-0005-0000-0000-000074090000}"/>
    <cellStyle name="Normal 6 3 2 2" xfId="1846" xr:uid="{00000000-0005-0000-0000-000075090000}"/>
    <cellStyle name="Normal 6 3 2 2 2" xfId="1847" xr:uid="{00000000-0005-0000-0000-000076090000}"/>
    <cellStyle name="Normal 6 3 2 3" xfId="1848" xr:uid="{00000000-0005-0000-0000-000077090000}"/>
    <cellStyle name="Normal 6 3 2 4" xfId="2795" xr:uid="{00000000-0005-0000-0000-000078090000}"/>
    <cellStyle name="Normal 6 3 3" xfId="1849" xr:uid="{00000000-0005-0000-0000-000079090000}"/>
    <cellStyle name="Normal 6 3 3 2" xfId="1850" xr:uid="{00000000-0005-0000-0000-00007A090000}"/>
    <cellStyle name="Normal 6 3 3 2 2" xfId="2796" xr:uid="{00000000-0005-0000-0000-00007B090000}"/>
    <cellStyle name="Normal 6 3 3 3" xfId="1851" xr:uid="{00000000-0005-0000-0000-00007C090000}"/>
    <cellStyle name="Normal 6 3 4" xfId="1852" xr:uid="{00000000-0005-0000-0000-00007D090000}"/>
    <cellStyle name="Normal 6 3 4 2" xfId="1853" xr:uid="{00000000-0005-0000-0000-00007E090000}"/>
    <cellStyle name="Normal 6 3 5" xfId="1854" xr:uid="{00000000-0005-0000-0000-00007F090000}"/>
    <cellStyle name="Normal 6 3 6" xfId="2797" xr:uid="{00000000-0005-0000-0000-000080090000}"/>
    <cellStyle name="Normal 6 3 7" xfId="2798" xr:uid="{00000000-0005-0000-0000-000081090000}"/>
    <cellStyle name="Normal 6 4" xfId="1855" xr:uid="{00000000-0005-0000-0000-000082090000}"/>
    <cellStyle name="Normal 6 4 2" xfId="1856" xr:uid="{00000000-0005-0000-0000-000083090000}"/>
    <cellStyle name="Normal 6 4 2 2" xfId="1857" xr:uid="{00000000-0005-0000-0000-000084090000}"/>
    <cellStyle name="Normal 6 4 3" xfId="1858" xr:uid="{00000000-0005-0000-0000-000085090000}"/>
    <cellStyle name="Normal 6 4 4" xfId="2799" xr:uid="{00000000-0005-0000-0000-000086090000}"/>
    <cellStyle name="Normal 6 5" xfId="1859" xr:uid="{00000000-0005-0000-0000-000087090000}"/>
    <cellStyle name="Normal 6 5 2" xfId="1860" xr:uid="{00000000-0005-0000-0000-000088090000}"/>
    <cellStyle name="Normal 6 5 2 2" xfId="2800" xr:uid="{00000000-0005-0000-0000-000089090000}"/>
    <cellStyle name="Normal 6 5 3" xfId="1861" xr:uid="{00000000-0005-0000-0000-00008A090000}"/>
    <cellStyle name="Normal 6 6" xfId="1862" xr:uid="{00000000-0005-0000-0000-00008B090000}"/>
    <cellStyle name="Normal 6 6 2" xfId="1863" xr:uid="{00000000-0005-0000-0000-00008C090000}"/>
    <cellStyle name="Normal 6 6 3" xfId="1864" xr:uid="{00000000-0005-0000-0000-00008D090000}"/>
    <cellStyle name="Normal 6 7" xfId="1865" xr:uid="{00000000-0005-0000-0000-00008E090000}"/>
    <cellStyle name="Normal 6 7 2" xfId="2801" xr:uid="{00000000-0005-0000-0000-00008F090000}"/>
    <cellStyle name="Normal 6 8" xfId="1866" xr:uid="{00000000-0005-0000-0000-000090090000}"/>
    <cellStyle name="Normal 6 8 2" xfId="2802" xr:uid="{00000000-0005-0000-0000-000091090000}"/>
    <cellStyle name="Normal 6 9" xfId="1867" xr:uid="{00000000-0005-0000-0000-000092090000}"/>
    <cellStyle name="Normal 7" xfId="1868" xr:uid="{00000000-0005-0000-0000-000093090000}"/>
    <cellStyle name="Normal 7 2" xfId="1869" xr:uid="{00000000-0005-0000-0000-000094090000}"/>
    <cellStyle name="Normal 7 2 2" xfId="1870" xr:uid="{00000000-0005-0000-0000-000095090000}"/>
    <cellStyle name="Normal 7 2 2 2" xfId="1871" xr:uid="{00000000-0005-0000-0000-000096090000}"/>
    <cellStyle name="Normal 7 2 2 2 2" xfId="1872" xr:uid="{00000000-0005-0000-0000-000097090000}"/>
    <cellStyle name="Normal 7 2 2 2 2 2" xfId="1873" xr:uid="{00000000-0005-0000-0000-000098090000}"/>
    <cellStyle name="Normal 7 2 2 2 3" xfId="1874" xr:uid="{00000000-0005-0000-0000-000099090000}"/>
    <cellStyle name="Normal 7 2 2 2 4" xfId="2803" xr:uid="{00000000-0005-0000-0000-00009A090000}"/>
    <cellStyle name="Normal 7 2 2 3" xfId="1875" xr:uid="{00000000-0005-0000-0000-00009B090000}"/>
    <cellStyle name="Normal 7 2 2 3 2" xfId="1876" xr:uid="{00000000-0005-0000-0000-00009C090000}"/>
    <cellStyle name="Normal 7 2 2 3 2 2" xfId="2804" xr:uid="{00000000-0005-0000-0000-00009D090000}"/>
    <cellStyle name="Normal 7 2 2 3 3" xfId="1877" xr:uid="{00000000-0005-0000-0000-00009E090000}"/>
    <cellStyle name="Normal 7 2 2 4" xfId="1878" xr:uid="{00000000-0005-0000-0000-00009F090000}"/>
    <cellStyle name="Normal 7 2 2 4 2" xfId="1879" xr:uid="{00000000-0005-0000-0000-0000A0090000}"/>
    <cellStyle name="Normal 7 2 2 5" xfId="1880" xr:uid="{00000000-0005-0000-0000-0000A1090000}"/>
    <cellStyle name="Normal 7 2 2 6" xfId="2805" xr:uid="{00000000-0005-0000-0000-0000A2090000}"/>
    <cellStyle name="Normal 7 2 2 7" xfId="2806" xr:uid="{00000000-0005-0000-0000-0000A3090000}"/>
    <cellStyle name="Normal 7 2 3" xfId="1881" xr:uid="{00000000-0005-0000-0000-0000A4090000}"/>
    <cellStyle name="Normal 7 2 3 2" xfId="1882" xr:uid="{00000000-0005-0000-0000-0000A5090000}"/>
    <cellStyle name="Normal 7 2 3 2 2" xfId="1883" xr:uid="{00000000-0005-0000-0000-0000A6090000}"/>
    <cellStyle name="Normal 7 2 3 3" xfId="1884" xr:uid="{00000000-0005-0000-0000-0000A7090000}"/>
    <cellStyle name="Normal 7 2 3 4" xfId="2807" xr:uid="{00000000-0005-0000-0000-0000A8090000}"/>
    <cellStyle name="Normal 7 2 4" xfId="1885" xr:uid="{00000000-0005-0000-0000-0000A9090000}"/>
    <cellStyle name="Normal 7 2 4 2" xfId="1886" xr:uid="{00000000-0005-0000-0000-0000AA090000}"/>
    <cellStyle name="Normal 7 2 4 2 2" xfId="2808" xr:uid="{00000000-0005-0000-0000-0000AB090000}"/>
    <cellStyle name="Normal 7 2 4 3" xfId="1887" xr:uid="{00000000-0005-0000-0000-0000AC090000}"/>
    <cellStyle name="Normal 7 2 5" xfId="1888" xr:uid="{00000000-0005-0000-0000-0000AD090000}"/>
    <cellStyle name="Normal 7 2 5 2" xfId="1889" xr:uid="{00000000-0005-0000-0000-0000AE090000}"/>
    <cellStyle name="Normal 7 2 6" xfId="1890" xr:uid="{00000000-0005-0000-0000-0000AF090000}"/>
    <cellStyle name="Normal 7 2 7" xfId="2809" xr:uid="{00000000-0005-0000-0000-0000B0090000}"/>
    <cellStyle name="Normal 7 2 8" xfId="2810" xr:uid="{00000000-0005-0000-0000-0000B1090000}"/>
    <cellStyle name="Normal 7 3" xfId="1891" xr:uid="{00000000-0005-0000-0000-0000B2090000}"/>
    <cellStyle name="Normal 7 3 2" xfId="1892" xr:uid="{00000000-0005-0000-0000-0000B3090000}"/>
    <cellStyle name="Normal 7 3 2 2" xfId="1893" xr:uid="{00000000-0005-0000-0000-0000B4090000}"/>
    <cellStyle name="Normal 7 3 2 2 2" xfId="1894" xr:uid="{00000000-0005-0000-0000-0000B5090000}"/>
    <cellStyle name="Normal 7 3 2 3" xfId="1895" xr:uid="{00000000-0005-0000-0000-0000B6090000}"/>
    <cellStyle name="Normal 7 3 2 4" xfId="2811" xr:uid="{00000000-0005-0000-0000-0000B7090000}"/>
    <cellStyle name="Normal 7 3 3" xfId="1896" xr:uid="{00000000-0005-0000-0000-0000B8090000}"/>
    <cellStyle name="Normal 7 3 3 2" xfId="1897" xr:uid="{00000000-0005-0000-0000-0000B9090000}"/>
    <cellStyle name="Normal 7 3 3 2 2" xfId="2812" xr:uid="{00000000-0005-0000-0000-0000BA090000}"/>
    <cellStyle name="Normal 7 3 3 3" xfId="1898" xr:uid="{00000000-0005-0000-0000-0000BB090000}"/>
    <cellStyle name="Normal 7 3 4" xfId="1899" xr:uid="{00000000-0005-0000-0000-0000BC090000}"/>
    <cellStyle name="Normal 7 3 4 2" xfId="1900" xr:uid="{00000000-0005-0000-0000-0000BD090000}"/>
    <cellStyle name="Normal 7 3 5" xfId="1901" xr:uid="{00000000-0005-0000-0000-0000BE090000}"/>
    <cellStyle name="Normal 7 3 6" xfId="2813" xr:uid="{00000000-0005-0000-0000-0000BF090000}"/>
    <cellStyle name="Normal 7 3 7" xfId="2814" xr:uid="{00000000-0005-0000-0000-0000C0090000}"/>
    <cellStyle name="Normal 7 4" xfId="1902" xr:uid="{00000000-0005-0000-0000-0000C1090000}"/>
    <cellStyle name="Normal 7 4 2" xfId="1903" xr:uid="{00000000-0005-0000-0000-0000C2090000}"/>
    <cellStyle name="Normal 7 4 2 2" xfId="1904" xr:uid="{00000000-0005-0000-0000-0000C3090000}"/>
    <cellStyle name="Normal 7 4 3" xfId="1905" xr:uid="{00000000-0005-0000-0000-0000C4090000}"/>
    <cellStyle name="Normal 7 4 4" xfId="2815" xr:uid="{00000000-0005-0000-0000-0000C5090000}"/>
    <cellStyle name="Normal 7 5" xfId="1906" xr:uid="{00000000-0005-0000-0000-0000C6090000}"/>
    <cellStyle name="Normal 7 5 2" xfId="1907" xr:uid="{00000000-0005-0000-0000-0000C7090000}"/>
    <cellStyle name="Normal 7 5 2 2" xfId="2816" xr:uid="{00000000-0005-0000-0000-0000C8090000}"/>
    <cellStyle name="Normal 7 5 3" xfId="1908" xr:uid="{00000000-0005-0000-0000-0000C9090000}"/>
    <cellStyle name="Normal 7 6" xfId="1909" xr:uid="{00000000-0005-0000-0000-0000CA090000}"/>
    <cellStyle name="Normal 7 6 2" xfId="1910" xr:uid="{00000000-0005-0000-0000-0000CB090000}"/>
    <cellStyle name="Normal 7 7" xfId="1911" xr:uid="{00000000-0005-0000-0000-0000CC090000}"/>
    <cellStyle name="Normal 7 8" xfId="2817" xr:uid="{00000000-0005-0000-0000-0000CD090000}"/>
    <cellStyle name="Normal 7 9" xfId="2818" xr:uid="{00000000-0005-0000-0000-0000CE090000}"/>
    <cellStyle name="Normal 8" xfId="1912" xr:uid="{00000000-0005-0000-0000-0000CF090000}"/>
    <cellStyle name="Normal 9" xfId="1913" xr:uid="{00000000-0005-0000-0000-0000D0090000}"/>
    <cellStyle name="Nota 2" xfId="1914" xr:uid="{00000000-0005-0000-0000-0000D1090000}"/>
    <cellStyle name="Nota 2 2" xfId="1915" xr:uid="{00000000-0005-0000-0000-0000D2090000}"/>
    <cellStyle name="Nota 2 2 2" xfId="1916" xr:uid="{00000000-0005-0000-0000-0000D3090000}"/>
    <cellStyle name="Nota 2 2 2 2" xfId="1917" xr:uid="{00000000-0005-0000-0000-0000D4090000}"/>
    <cellStyle name="Nota 2 2 2 2 2" xfId="1918" xr:uid="{00000000-0005-0000-0000-0000D5090000}"/>
    <cellStyle name="Nota 2 2 2 2 2 2" xfId="1919" xr:uid="{00000000-0005-0000-0000-0000D6090000}"/>
    <cellStyle name="Nota 2 2 2 2 3" xfId="1920" xr:uid="{00000000-0005-0000-0000-0000D7090000}"/>
    <cellStyle name="Nota 2 2 2 2 4" xfId="2819" xr:uid="{00000000-0005-0000-0000-0000D8090000}"/>
    <cellStyle name="Nota 2 2 2 3" xfId="1921" xr:uid="{00000000-0005-0000-0000-0000D9090000}"/>
    <cellStyle name="Nota 2 2 2 3 2" xfId="1922" xr:uid="{00000000-0005-0000-0000-0000DA090000}"/>
    <cellStyle name="Nota 2 2 2 3 2 2" xfId="2820" xr:uid="{00000000-0005-0000-0000-0000DB090000}"/>
    <cellStyle name="Nota 2 2 2 3 3" xfId="1923" xr:uid="{00000000-0005-0000-0000-0000DC090000}"/>
    <cellStyle name="Nota 2 2 2 4" xfId="1924" xr:uid="{00000000-0005-0000-0000-0000DD090000}"/>
    <cellStyle name="Nota 2 2 2 4 2" xfId="1925" xr:uid="{00000000-0005-0000-0000-0000DE090000}"/>
    <cellStyle name="Nota 2 2 2 5" xfId="1926" xr:uid="{00000000-0005-0000-0000-0000DF090000}"/>
    <cellStyle name="Nota 2 2 2 6" xfId="2821" xr:uid="{00000000-0005-0000-0000-0000E0090000}"/>
    <cellStyle name="Nota 2 2 2 7" xfId="2822" xr:uid="{00000000-0005-0000-0000-0000E1090000}"/>
    <cellStyle name="Nota 2 2 3" xfId="1927" xr:uid="{00000000-0005-0000-0000-0000E2090000}"/>
    <cellStyle name="Nota 2 2 3 2" xfId="1928" xr:uid="{00000000-0005-0000-0000-0000E3090000}"/>
    <cellStyle name="Nota 2 2 3 2 2" xfId="1929" xr:uid="{00000000-0005-0000-0000-0000E4090000}"/>
    <cellStyle name="Nota 2 2 3 3" xfId="1930" xr:uid="{00000000-0005-0000-0000-0000E5090000}"/>
    <cellStyle name="Nota 2 2 3 4" xfId="2823" xr:uid="{00000000-0005-0000-0000-0000E6090000}"/>
    <cellStyle name="Nota 2 2 4" xfId="1931" xr:uid="{00000000-0005-0000-0000-0000E7090000}"/>
    <cellStyle name="Nota 2 2 4 2" xfId="1932" xr:uid="{00000000-0005-0000-0000-0000E8090000}"/>
    <cellStyle name="Nota 2 2 4 2 2" xfId="2824" xr:uid="{00000000-0005-0000-0000-0000E9090000}"/>
    <cellStyle name="Nota 2 2 4 3" xfId="1933" xr:uid="{00000000-0005-0000-0000-0000EA090000}"/>
    <cellStyle name="Nota 2 2 5" xfId="1934" xr:uid="{00000000-0005-0000-0000-0000EB090000}"/>
    <cellStyle name="Nota 2 2 5 2" xfId="1935" xr:uid="{00000000-0005-0000-0000-0000EC090000}"/>
    <cellStyle name="Nota 2 2 5 3" xfId="1936" xr:uid="{00000000-0005-0000-0000-0000ED090000}"/>
    <cellStyle name="Nota 2 2 6" xfId="1937" xr:uid="{00000000-0005-0000-0000-0000EE090000}"/>
    <cellStyle name="Nota 2 2 6 2" xfId="2825" xr:uid="{00000000-0005-0000-0000-0000EF090000}"/>
    <cellStyle name="Nota 2 2 7" xfId="1938" xr:uid="{00000000-0005-0000-0000-0000F0090000}"/>
    <cellStyle name="Nota 2 2 8" xfId="2826" xr:uid="{00000000-0005-0000-0000-0000F1090000}"/>
    <cellStyle name="Nota 2 3" xfId="1939" xr:uid="{00000000-0005-0000-0000-0000F2090000}"/>
    <cellStyle name="Nota 2 3 2" xfId="1940" xr:uid="{00000000-0005-0000-0000-0000F3090000}"/>
    <cellStyle name="Nota 2 3 2 2" xfId="1941" xr:uid="{00000000-0005-0000-0000-0000F4090000}"/>
    <cellStyle name="Nota 2 3 2 2 2" xfId="1942" xr:uid="{00000000-0005-0000-0000-0000F5090000}"/>
    <cellStyle name="Nota 2 3 2 2 2 2" xfId="1943" xr:uid="{00000000-0005-0000-0000-0000F6090000}"/>
    <cellStyle name="Nota 2 3 2 2 3" xfId="1944" xr:uid="{00000000-0005-0000-0000-0000F7090000}"/>
    <cellStyle name="Nota 2 3 2 2 4" xfId="2827" xr:uid="{00000000-0005-0000-0000-0000F8090000}"/>
    <cellStyle name="Nota 2 3 2 3" xfId="1945" xr:uid="{00000000-0005-0000-0000-0000F9090000}"/>
    <cellStyle name="Nota 2 3 2 3 2" xfId="1946" xr:uid="{00000000-0005-0000-0000-0000FA090000}"/>
    <cellStyle name="Nota 2 3 2 3 2 2" xfId="2828" xr:uid="{00000000-0005-0000-0000-0000FB090000}"/>
    <cellStyle name="Nota 2 3 2 3 3" xfId="1947" xr:uid="{00000000-0005-0000-0000-0000FC090000}"/>
    <cellStyle name="Nota 2 3 2 4" xfId="1948" xr:uid="{00000000-0005-0000-0000-0000FD090000}"/>
    <cellStyle name="Nota 2 3 2 4 2" xfId="1949" xr:uid="{00000000-0005-0000-0000-0000FE090000}"/>
    <cellStyle name="Nota 2 3 2 5" xfId="1950" xr:uid="{00000000-0005-0000-0000-0000FF090000}"/>
    <cellStyle name="Nota 2 3 2 6" xfId="2829" xr:uid="{00000000-0005-0000-0000-0000000A0000}"/>
    <cellStyle name="Nota 2 3 2 7" xfId="2830" xr:uid="{00000000-0005-0000-0000-0000010A0000}"/>
    <cellStyle name="Nota 2 3 3" xfId="1951" xr:uid="{00000000-0005-0000-0000-0000020A0000}"/>
    <cellStyle name="Nota 2 3 3 2" xfId="1952" xr:uid="{00000000-0005-0000-0000-0000030A0000}"/>
    <cellStyle name="Nota 2 3 3 2 2" xfId="1953" xr:uid="{00000000-0005-0000-0000-0000040A0000}"/>
    <cellStyle name="Nota 2 3 3 3" xfId="1954" xr:uid="{00000000-0005-0000-0000-0000050A0000}"/>
    <cellStyle name="Nota 2 3 3 4" xfId="2831" xr:uid="{00000000-0005-0000-0000-0000060A0000}"/>
    <cellStyle name="Nota 2 3 4" xfId="1955" xr:uid="{00000000-0005-0000-0000-0000070A0000}"/>
    <cellStyle name="Nota 2 3 4 2" xfId="1956" xr:uid="{00000000-0005-0000-0000-0000080A0000}"/>
    <cellStyle name="Nota 2 3 4 2 2" xfId="2832" xr:uid="{00000000-0005-0000-0000-0000090A0000}"/>
    <cellStyle name="Nota 2 3 4 3" xfId="1957" xr:uid="{00000000-0005-0000-0000-00000A0A0000}"/>
    <cellStyle name="Nota 2 3 5" xfId="1958" xr:uid="{00000000-0005-0000-0000-00000B0A0000}"/>
    <cellStyle name="Nota 2 3 5 2" xfId="1959" xr:uid="{00000000-0005-0000-0000-00000C0A0000}"/>
    <cellStyle name="Nota 2 3 6" xfId="1960" xr:uid="{00000000-0005-0000-0000-00000D0A0000}"/>
    <cellStyle name="Nota 2 3 7" xfId="2833" xr:uid="{00000000-0005-0000-0000-00000E0A0000}"/>
    <cellStyle name="Nota 2 3 8" xfId="2834" xr:uid="{00000000-0005-0000-0000-00000F0A0000}"/>
    <cellStyle name="Nota 2 4" xfId="1961" xr:uid="{00000000-0005-0000-0000-0000100A0000}"/>
    <cellStyle name="Nota 2 4 2" xfId="1962" xr:uid="{00000000-0005-0000-0000-0000110A0000}"/>
    <cellStyle name="Nota 2 4 2 2" xfId="1963" xr:uid="{00000000-0005-0000-0000-0000120A0000}"/>
    <cellStyle name="Nota 2 4 2 2 2" xfId="1964" xr:uid="{00000000-0005-0000-0000-0000130A0000}"/>
    <cellStyle name="Nota 2 4 2 3" xfId="1965" xr:uid="{00000000-0005-0000-0000-0000140A0000}"/>
    <cellStyle name="Nota 2 4 2 4" xfId="2835" xr:uid="{00000000-0005-0000-0000-0000150A0000}"/>
    <cellStyle name="Nota 2 4 3" xfId="1966" xr:uid="{00000000-0005-0000-0000-0000160A0000}"/>
    <cellStyle name="Nota 2 4 3 2" xfId="1967" xr:uid="{00000000-0005-0000-0000-0000170A0000}"/>
    <cellStyle name="Nota 2 4 3 2 2" xfId="2836" xr:uid="{00000000-0005-0000-0000-0000180A0000}"/>
    <cellStyle name="Nota 2 4 3 3" xfId="1968" xr:uid="{00000000-0005-0000-0000-0000190A0000}"/>
    <cellStyle name="Nota 2 4 4" xfId="1969" xr:uid="{00000000-0005-0000-0000-00001A0A0000}"/>
    <cellStyle name="Nota 2 4 4 2" xfId="1970" xr:uid="{00000000-0005-0000-0000-00001B0A0000}"/>
    <cellStyle name="Nota 2 4 5" xfId="1971" xr:uid="{00000000-0005-0000-0000-00001C0A0000}"/>
    <cellStyle name="Nota 2 4 6" xfId="2837" xr:uid="{00000000-0005-0000-0000-00001D0A0000}"/>
    <cellStyle name="Nota 2 4 7" xfId="2838" xr:uid="{00000000-0005-0000-0000-00001E0A0000}"/>
    <cellStyle name="Nota 2 5" xfId="1972" xr:uid="{00000000-0005-0000-0000-00001F0A0000}"/>
    <cellStyle name="Nota 2 5 2" xfId="1973" xr:uid="{00000000-0005-0000-0000-0000200A0000}"/>
    <cellStyle name="Nota 2 5 2 2" xfId="1974" xr:uid="{00000000-0005-0000-0000-0000210A0000}"/>
    <cellStyle name="Nota 2 5 2 2 2" xfId="1975" xr:uid="{00000000-0005-0000-0000-0000220A0000}"/>
    <cellStyle name="Nota 2 5 2 3" xfId="1976" xr:uid="{00000000-0005-0000-0000-0000230A0000}"/>
    <cellStyle name="Nota 2 5 3" xfId="1977" xr:uid="{00000000-0005-0000-0000-0000240A0000}"/>
    <cellStyle name="Nota 2 5 3 2" xfId="1978" xr:uid="{00000000-0005-0000-0000-0000250A0000}"/>
    <cellStyle name="Nota 2 5 4" xfId="1979" xr:uid="{00000000-0005-0000-0000-0000260A0000}"/>
    <cellStyle name="Nota 2 5 5" xfId="2839" xr:uid="{00000000-0005-0000-0000-0000270A0000}"/>
    <cellStyle name="Nota 2 6" xfId="1980" xr:uid="{00000000-0005-0000-0000-0000280A0000}"/>
    <cellStyle name="Nota 2 6 2" xfId="1981" xr:uid="{00000000-0005-0000-0000-0000290A0000}"/>
    <cellStyle name="Nota 2 6 2 2" xfId="2840" xr:uid="{00000000-0005-0000-0000-00002A0A0000}"/>
    <cellStyle name="Nota 2 6 3" xfId="1982" xr:uid="{00000000-0005-0000-0000-00002B0A0000}"/>
    <cellStyle name="Nota 2 7" xfId="2841" xr:uid="{00000000-0005-0000-0000-00002C0A0000}"/>
    <cellStyle name="Nota 2 8" xfId="2842" xr:uid="{00000000-0005-0000-0000-00002D0A0000}"/>
    <cellStyle name="Nota 2 9" xfId="2843" xr:uid="{00000000-0005-0000-0000-00002E0A0000}"/>
    <cellStyle name="Nota 3" xfId="1983" xr:uid="{00000000-0005-0000-0000-00002F0A0000}"/>
    <cellStyle name="Nota 3 10" xfId="2844" xr:uid="{00000000-0005-0000-0000-0000300A0000}"/>
    <cellStyle name="Nota 3 2" xfId="1984" xr:uid="{00000000-0005-0000-0000-0000310A0000}"/>
    <cellStyle name="Nota 3 2 2" xfId="1985" xr:uid="{00000000-0005-0000-0000-0000320A0000}"/>
    <cellStyle name="Nota 3 2 2 2" xfId="1986" xr:uid="{00000000-0005-0000-0000-0000330A0000}"/>
    <cellStyle name="Nota 3 2 2 2 2" xfId="1987" xr:uid="{00000000-0005-0000-0000-0000340A0000}"/>
    <cellStyle name="Nota 3 2 2 2 2 2" xfId="1988" xr:uid="{00000000-0005-0000-0000-0000350A0000}"/>
    <cellStyle name="Nota 3 2 2 2 3" xfId="1989" xr:uid="{00000000-0005-0000-0000-0000360A0000}"/>
    <cellStyle name="Nota 3 2 2 2 4" xfId="2845" xr:uid="{00000000-0005-0000-0000-0000370A0000}"/>
    <cellStyle name="Nota 3 2 2 3" xfId="1990" xr:uid="{00000000-0005-0000-0000-0000380A0000}"/>
    <cellStyle name="Nota 3 2 2 3 2" xfId="1991" xr:uid="{00000000-0005-0000-0000-0000390A0000}"/>
    <cellStyle name="Nota 3 2 2 3 2 2" xfId="2846" xr:uid="{00000000-0005-0000-0000-00003A0A0000}"/>
    <cellStyle name="Nota 3 2 2 3 3" xfId="1992" xr:uid="{00000000-0005-0000-0000-00003B0A0000}"/>
    <cellStyle name="Nota 3 2 2 4" xfId="1993" xr:uid="{00000000-0005-0000-0000-00003C0A0000}"/>
    <cellStyle name="Nota 3 2 2 4 2" xfId="1994" xr:uid="{00000000-0005-0000-0000-00003D0A0000}"/>
    <cellStyle name="Nota 3 2 2 5" xfId="1995" xr:uid="{00000000-0005-0000-0000-00003E0A0000}"/>
    <cellStyle name="Nota 3 2 2 6" xfId="2847" xr:uid="{00000000-0005-0000-0000-00003F0A0000}"/>
    <cellStyle name="Nota 3 2 2 7" xfId="2848" xr:uid="{00000000-0005-0000-0000-0000400A0000}"/>
    <cellStyle name="Nota 3 2 3" xfId="1996" xr:uid="{00000000-0005-0000-0000-0000410A0000}"/>
    <cellStyle name="Nota 3 2 3 2" xfId="1997" xr:uid="{00000000-0005-0000-0000-0000420A0000}"/>
    <cellStyle name="Nota 3 2 3 2 2" xfId="1998" xr:uid="{00000000-0005-0000-0000-0000430A0000}"/>
    <cellStyle name="Nota 3 2 3 3" xfId="1999" xr:uid="{00000000-0005-0000-0000-0000440A0000}"/>
    <cellStyle name="Nota 3 2 3 4" xfId="2849" xr:uid="{00000000-0005-0000-0000-0000450A0000}"/>
    <cellStyle name="Nota 3 2 4" xfId="2000" xr:uid="{00000000-0005-0000-0000-0000460A0000}"/>
    <cellStyle name="Nota 3 2 4 2" xfId="2001" xr:uid="{00000000-0005-0000-0000-0000470A0000}"/>
    <cellStyle name="Nota 3 2 4 2 2" xfId="2850" xr:uid="{00000000-0005-0000-0000-0000480A0000}"/>
    <cellStyle name="Nota 3 2 4 3" xfId="2002" xr:uid="{00000000-0005-0000-0000-0000490A0000}"/>
    <cellStyle name="Nota 3 2 5" xfId="2003" xr:uid="{00000000-0005-0000-0000-00004A0A0000}"/>
    <cellStyle name="Nota 3 2 5 2" xfId="2004" xr:uid="{00000000-0005-0000-0000-00004B0A0000}"/>
    <cellStyle name="Nota 3 2 6" xfId="2005" xr:uid="{00000000-0005-0000-0000-00004C0A0000}"/>
    <cellStyle name="Nota 3 2 7" xfId="2851" xr:uid="{00000000-0005-0000-0000-00004D0A0000}"/>
    <cellStyle name="Nota 3 2 8" xfId="2852" xr:uid="{00000000-0005-0000-0000-00004E0A0000}"/>
    <cellStyle name="Nota 3 3" xfId="2006" xr:uid="{00000000-0005-0000-0000-00004F0A0000}"/>
    <cellStyle name="Nota 3 3 2" xfId="2007" xr:uid="{00000000-0005-0000-0000-0000500A0000}"/>
    <cellStyle name="Nota 3 3 2 2" xfId="2008" xr:uid="{00000000-0005-0000-0000-0000510A0000}"/>
    <cellStyle name="Nota 3 3 2 2 2" xfId="2009" xr:uid="{00000000-0005-0000-0000-0000520A0000}"/>
    <cellStyle name="Nota 3 3 2 2 2 2" xfId="2010" xr:uid="{00000000-0005-0000-0000-0000530A0000}"/>
    <cellStyle name="Nota 3 3 2 2 3" xfId="2011" xr:uid="{00000000-0005-0000-0000-0000540A0000}"/>
    <cellStyle name="Nota 3 3 2 2 4" xfId="2853" xr:uid="{00000000-0005-0000-0000-0000550A0000}"/>
    <cellStyle name="Nota 3 3 2 3" xfId="2012" xr:uid="{00000000-0005-0000-0000-0000560A0000}"/>
    <cellStyle name="Nota 3 3 2 3 2" xfId="2013" xr:uid="{00000000-0005-0000-0000-0000570A0000}"/>
    <cellStyle name="Nota 3 3 2 3 2 2" xfId="2854" xr:uid="{00000000-0005-0000-0000-0000580A0000}"/>
    <cellStyle name="Nota 3 3 2 3 3" xfId="2014" xr:uid="{00000000-0005-0000-0000-0000590A0000}"/>
    <cellStyle name="Nota 3 3 2 4" xfId="2015" xr:uid="{00000000-0005-0000-0000-00005A0A0000}"/>
    <cellStyle name="Nota 3 3 2 4 2" xfId="2016" xr:uid="{00000000-0005-0000-0000-00005B0A0000}"/>
    <cellStyle name="Nota 3 3 2 5" xfId="2017" xr:uid="{00000000-0005-0000-0000-00005C0A0000}"/>
    <cellStyle name="Nota 3 3 2 6" xfId="2855" xr:uid="{00000000-0005-0000-0000-00005D0A0000}"/>
    <cellStyle name="Nota 3 3 2 7" xfId="2856" xr:uid="{00000000-0005-0000-0000-00005E0A0000}"/>
    <cellStyle name="Nota 3 3 3" xfId="2018" xr:uid="{00000000-0005-0000-0000-00005F0A0000}"/>
    <cellStyle name="Nota 3 3 3 2" xfId="2019" xr:uid="{00000000-0005-0000-0000-0000600A0000}"/>
    <cellStyle name="Nota 3 3 3 2 2" xfId="2020" xr:uid="{00000000-0005-0000-0000-0000610A0000}"/>
    <cellStyle name="Nota 3 3 3 3" xfId="2021" xr:uid="{00000000-0005-0000-0000-0000620A0000}"/>
    <cellStyle name="Nota 3 3 3 4" xfId="2857" xr:uid="{00000000-0005-0000-0000-0000630A0000}"/>
    <cellStyle name="Nota 3 3 4" xfId="2022" xr:uid="{00000000-0005-0000-0000-0000640A0000}"/>
    <cellStyle name="Nota 3 3 4 2" xfId="2023" xr:uid="{00000000-0005-0000-0000-0000650A0000}"/>
    <cellStyle name="Nota 3 3 4 2 2" xfId="2858" xr:uid="{00000000-0005-0000-0000-0000660A0000}"/>
    <cellStyle name="Nota 3 3 4 3" xfId="2024" xr:uid="{00000000-0005-0000-0000-0000670A0000}"/>
    <cellStyle name="Nota 3 3 5" xfId="2025" xr:uid="{00000000-0005-0000-0000-0000680A0000}"/>
    <cellStyle name="Nota 3 3 5 2" xfId="2026" xr:uid="{00000000-0005-0000-0000-0000690A0000}"/>
    <cellStyle name="Nota 3 3 6" xfId="2027" xr:uid="{00000000-0005-0000-0000-00006A0A0000}"/>
    <cellStyle name="Nota 3 3 7" xfId="2859" xr:uid="{00000000-0005-0000-0000-00006B0A0000}"/>
    <cellStyle name="Nota 3 3 8" xfId="2860" xr:uid="{00000000-0005-0000-0000-00006C0A0000}"/>
    <cellStyle name="Nota 3 4" xfId="2028" xr:uid="{00000000-0005-0000-0000-00006D0A0000}"/>
    <cellStyle name="Nota 3 4 2" xfId="2029" xr:uid="{00000000-0005-0000-0000-00006E0A0000}"/>
    <cellStyle name="Nota 3 4 2 2" xfId="2030" xr:uid="{00000000-0005-0000-0000-00006F0A0000}"/>
    <cellStyle name="Nota 3 4 2 2 2" xfId="2031" xr:uid="{00000000-0005-0000-0000-0000700A0000}"/>
    <cellStyle name="Nota 3 4 2 3" xfId="2032" xr:uid="{00000000-0005-0000-0000-0000710A0000}"/>
    <cellStyle name="Nota 3 4 2 4" xfId="2861" xr:uid="{00000000-0005-0000-0000-0000720A0000}"/>
    <cellStyle name="Nota 3 4 3" xfId="2033" xr:uid="{00000000-0005-0000-0000-0000730A0000}"/>
    <cellStyle name="Nota 3 4 3 2" xfId="2034" xr:uid="{00000000-0005-0000-0000-0000740A0000}"/>
    <cellStyle name="Nota 3 4 3 2 2" xfId="2862" xr:uid="{00000000-0005-0000-0000-0000750A0000}"/>
    <cellStyle name="Nota 3 4 3 3" xfId="2035" xr:uid="{00000000-0005-0000-0000-0000760A0000}"/>
    <cellStyle name="Nota 3 4 4" xfId="2036" xr:uid="{00000000-0005-0000-0000-0000770A0000}"/>
    <cellStyle name="Nota 3 4 4 2" xfId="2037" xr:uid="{00000000-0005-0000-0000-0000780A0000}"/>
    <cellStyle name="Nota 3 4 5" xfId="2038" xr:uid="{00000000-0005-0000-0000-0000790A0000}"/>
    <cellStyle name="Nota 3 4 6" xfId="2863" xr:uid="{00000000-0005-0000-0000-00007A0A0000}"/>
    <cellStyle name="Nota 3 4 7" xfId="2864" xr:uid="{00000000-0005-0000-0000-00007B0A0000}"/>
    <cellStyle name="Nota 3 5" xfId="2039" xr:uid="{00000000-0005-0000-0000-00007C0A0000}"/>
    <cellStyle name="Nota 3 5 2" xfId="2040" xr:uid="{00000000-0005-0000-0000-00007D0A0000}"/>
    <cellStyle name="Nota 3 5 2 2" xfId="2041" xr:uid="{00000000-0005-0000-0000-00007E0A0000}"/>
    <cellStyle name="Nota 3 5 3" xfId="2042" xr:uid="{00000000-0005-0000-0000-00007F0A0000}"/>
    <cellStyle name="Nota 3 5 4" xfId="2865" xr:uid="{00000000-0005-0000-0000-0000800A0000}"/>
    <cellStyle name="Nota 3 6" xfId="2043" xr:uid="{00000000-0005-0000-0000-0000810A0000}"/>
    <cellStyle name="Nota 3 6 2" xfId="2044" xr:uid="{00000000-0005-0000-0000-0000820A0000}"/>
    <cellStyle name="Nota 3 6 2 2" xfId="2866" xr:uid="{00000000-0005-0000-0000-0000830A0000}"/>
    <cellStyle name="Nota 3 6 3" xfId="2045" xr:uid="{00000000-0005-0000-0000-0000840A0000}"/>
    <cellStyle name="Nota 3 7" xfId="2046" xr:uid="{00000000-0005-0000-0000-0000850A0000}"/>
    <cellStyle name="Nota 3 7 2" xfId="2047" xr:uid="{00000000-0005-0000-0000-0000860A0000}"/>
    <cellStyle name="Nota 3 8" xfId="2048" xr:uid="{00000000-0005-0000-0000-0000870A0000}"/>
    <cellStyle name="Nota 3 9" xfId="2867" xr:uid="{00000000-0005-0000-0000-0000880A0000}"/>
    <cellStyle name="Note" xfId="2049" xr:uid="{00000000-0005-0000-0000-0000890A0000}"/>
    <cellStyle name="Note 2" xfId="2050" xr:uid="{00000000-0005-0000-0000-00008A0A0000}"/>
    <cellStyle name="Output" xfId="2051" xr:uid="{00000000-0005-0000-0000-00008B0A0000}"/>
    <cellStyle name="Percentual" xfId="30" xr:uid="{00000000-0005-0000-0000-00008C0A0000}"/>
    <cellStyle name="Ponto" xfId="31" xr:uid="{00000000-0005-0000-0000-00008D0A0000}"/>
    <cellStyle name="Porcentagem" xfId="3" builtinId="5"/>
    <cellStyle name="Porcentagem 10" xfId="32" xr:uid="{00000000-0005-0000-0000-00008F0A0000}"/>
    <cellStyle name="Porcentagem 10 2" xfId="2900" xr:uid="{00000000-0005-0000-0000-0000900A0000}"/>
    <cellStyle name="Porcentagem 11" xfId="2921" xr:uid="{00000000-0005-0000-0000-0000910A0000}"/>
    <cellStyle name="Porcentagem 12" xfId="2928" xr:uid="{00000000-0005-0000-0000-0000920A0000}"/>
    <cellStyle name="Porcentagem 2" xfId="33" xr:uid="{00000000-0005-0000-0000-0000930A0000}"/>
    <cellStyle name="Porcentagem 2 2" xfId="34" xr:uid="{00000000-0005-0000-0000-0000940A0000}"/>
    <cellStyle name="Porcentagem 2 2 2" xfId="2052" xr:uid="{00000000-0005-0000-0000-0000950A0000}"/>
    <cellStyle name="Porcentagem 2 2 3" xfId="2053" xr:uid="{00000000-0005-0000-0000-0000960A0000}"/>
    <cellStyle name="Porcentagem 2 2 4" xfId="2054" xr:uid="{00000000-0005-0000-0000-0000970A0000}"/>
    <cellStyle name="Porcentagem 2 2 5" xfId="2055" xr:uid="{00000000-0005-0000-0000-0000980A0000}"/>
    <cellStyle name="Porcentagem 2 3" xfId="2056" xr:uid="{00000000-0005-0000-0000-0000990A0000}"/>
    <cellStyle name="Porcentagem 2 3 2" xfId="2057" xr:uid="{00000000-0005-0000-0000-00009A0A0000}"/>
    <cellStyle name="Porcentagem 2 3 3" xfId="2058" xr:uid="{00000000-0005-0000-0000-00009B0A0000}"/>
    <cellStyle name="Porcentagem 2 4" xfId="2059" xr:uid="{00000000-0005-0000-0000-00009C0A0000}"/>
    <cellStyle name="Porcentagem 3" xfId="35" xr:uid="{00000000-0005-0000-0000-00009D0A0000}"/>
    <cellStyle name="Porcentagem 3 2" xfId="2060" xr:uid="{00000000-0005-0000-0000-00009E0A0000}"/>
    <cellStyle name="Porcentagem 3 2 2" xfId="2061" xr:uid="{00000000-0005-0000-0000-00009F0A0000}"/>
    <cellStyle name="Porcentagem 3 3" xfId="2062" xr:uid="{00000000-0005-0000-0000-0000A00A0000}"/>
    <cellStyle name="Porcentagem 3 3 2" xfId="2063" xr:uid="{00000000-0005-0000-0000-0000A10A0000}"/>
    <cellStyle name="Porcentagem 3 4" xfId="2064" xr:uid="{00000000-0005-0000-0000-0000A20A0000}"/>
    <cellStyle name="Porcentagem 4" xfId="36" xr:uid="{00000000-0005-0000-0000-0000A30A0000}"/>
    <cellStyle name="Porcentagem 4 2" xfId="37" xr:uid="{00000000-0005-0000-0000-0000A40A0000}"/>
    <cellStyle name="Porcentagem 4 3" xfId="2065" xr:uid="{00000000-0005-0000-0000-0000A50A0000}"/>
    <cellStyle name="Porcentagem 5" xfId="38" xr:uid="{00000000-0005-0000-0000-0000A60A0000}"/>
    <cellStyle name="Porcentagem 5 2" xfId="39" xr:uid="{00000000-0005-0000-0000-0000A70A0000}"/>
    <cellStyle name="Porcentagem 6" xfId="40" xr:uid="{00000000-0005-0000-0000-0000A80A0000}"/>
    <cellStyle name="Porcentagem 6 2" xfId="2066" xr:uid="{00000000-0005-0000-0000-0000A90A0000}"/>
    <cellStyle name="Porcentagem 6 3" xfId="2067" xr:uid="{00000000-0005-0000-0000-0000AA0A0000}"/>
    <cellStyle name="Porcentagem 7" xfId="41" xr:uid="{00000000-0005-0000-0000-0000AB0A0000}"/>
    <cellStyle name="Porcentagem 8" xfId="42" xr:uid="{00000000-0005-0000-0000-0000AC0A0000}"/>
    <cellStyle name="Porcentagem 9" xfId="43" xr:uid="{00000000-0005-0000-0000-0000AD0A0000}"/>
    <cellStyle name="Saída 2" xfId="2068" xr:uid="{00000000-0005-0000-0000-0000AE0A0000}"/>
    <cellStyle name="Saída 3" xfId="2868" xr:uid="{00000000-0005-0000-0000-0000AF0A0000}"/>
    <cellStyle name="SAPBEXaggData" xfId="44" xr:uid="{00000000-0005-0000-0000-0000B00A0000}"/>
    <cellStyle name="SAPBEXaggDataEmph" xfId="45" xr:uid="{00000000-0005-0000-0000-0000B10A0000}"/>
    <cellStyle name="SAPBEXaggItem" xfId="46" xr:uid="{00000000-0005-0000-0000-0000B20A0000}"/>
    <cellStyle name="SAPBEXaggItemX" xfId="2069" xr:uid="{00000000-0005-0000-0000-0000B30A0000}"/>
    <cellStyle name="SAPBEXchaText" xfId="47" xr:uid="{00000000-0005-0000-0000-0000B40A0000}"/>
    <cellStyle name="SAPBEXchaText 2" xfId="2070" xr:uid="{00000000-0005-0000-0000-0000B50A0000}"/>
    <cellStyle name="SAPBEXchaText 2 2" xfId="2071" xr:uid="{00000000-0005-0000-0000-0000B60A0000}"/>
    <cellStyle name="SAPBEXchaText 3" xfId="2072" xr:uid="{00000000-0005-0000-0000-0000B70A0000}"/>
    <cellStyle name="SAPBEXchaText 3 2" xfId="2073" xr:uid="{00000000-0005-0000-0000-0000B80A0000}"/>
    <cellStyle name="SAPBEXchaText 3 2 2" xfId="2869" xr:uid="{00000000-0005-0000-0000-0000B90A0000}"/>
    <cellStyle name="SAPBEXchaText 4" xfId="2074" xr:uid="{00000000-0005-0000-0000-0000BA0A0000}"/>
    <cellStyle name="SAPBEXexcBad7" xfId="48" xr:uid="{00000000-0005-0000-0000-0000BB0A0000}"/>
    <cellStyle name="SAPBEXexcBad8" xfId="49" xr:uid="{00000000-0005-0000-0000-0000BC0A0000}"/>
    <cellStyle name="SAPBEXexcBad9" xfId="50" xr:uid="{00000000-0005-0000-0000-0000BD0A0000}"/>
    <cellStyle name="SAPBEXexcCritical4" xfId="51" xr:uid="{00000000-0005-0000-0000-0000BE0A0000}"/>
    <cellStyle name="SAPBEXexcCritical5" xfId="52" xr:uid="{00000000-0005-0000-0000-0000BF0A0000}"/>
    <cellStyle name="SAPBEXexcCritical6" xfId="53" xr:uid="{00000000-0005-0000-0000-0000C00A0000}"/>
    <cellStyle name="SAPBEXexcGood1" xfId="54" xr:uid="{00000000-0005-0000-0000-0000C10A0000}"/>
    <cellStyle name="SAPBEXexcGood2" xfId="55" xr:uid="{00000000-0005-0000-0000-0000C20A0000}"/>
    <cellStyle name="SAPBEXexcGood3" xfId="56" xr:uid="{00000000-0005-0000-0000-0000C30A0000}"/>
    <cellStyle name="SAPBEXfilterDrill" xfId="57" xr:uid="{00000000-0005-0000-0000-0000C40A0000}"/>
    <cellStyle name="SAPBEXfilterItem" xfId="58" xr:uid="{00000000-0005-0000-0000-0000C50A0000}"/>
    <cellStyle name="SAPBEXfilterText" xfId="59" xr:uid="{00000000-0005-0000-0000-0000C60A0000}"/>
    <cellStyle name="SAPBEXformats" xfId="60" xr:uid="{00000000-0005-0000-0000-0000C70A0000}"/>
    <cellStyle name="SAPBEXformats 2" xfId="2075" xr:uid="{00000000-0005-0000-0000-0000C80A0000}"/>
    <cellStyle name="SAPBEXformats 2 2" xfId="2076" xr:uid="{00000000-0005-0000-0000-0000C90A0000}"/>
    <cellStyle name="SAPBEXformats 3" xfId="2077" xr:uid="{00000000-0005-0000-0000-0000CA0A0000}"/>
    <cellStyle name="SAPBEXformats 3 2" xfId="2078" xr:uid="{00000000-0005-0000-0000-0000CB0A0000}"/>
    <cellStyle name="SAPBEXformats 3 2 2" xfId="2870" xr:uid="{00000000-0005-0000-0000-0000CC0A0000}"/>
    <cellStyle name="SAPBEXformats 4" xfId="2079" xr:uid="{00000000-0005-0000-0000-0000CD0A0000}"/>
    <cellStyle name="SAPBEXheaderItem" xfId="61" xr:uid="{00000000-0005-0000-0000-0000CE0A0000}"/>
    <cellStyle name="SAPBEXheaderText" xfId="62" xr:uid="{00000000-0005-0000-0000-0000CF0A0000}"/>
    <cellStyle name="SAPBEXHLevel0" xfId="2080" xr:uid="{00000000-0005-0000-0000-0000D00A0000}"/>
    <cellStyle name="SAPBEXHLevel0 2" xfId="2081" xr:uid="{00000000-0005-0000-0000-0000D10A0000}"/>
    <cellStyle name="SAPBEXHLevel0 2 2" xfId="2082" xr:uid="{00000000-0005-0000-0000-0000D20A0000}"/>
    <cellStyle name="SAPBEXHLevel0 3" xfId="2083" xr:uid="{00000000-0005-0000-0000-0000D30A0000}"/>
    <cellStyle name="SAPBEXHLevel0 3 2" xfId="2084" xr:uid="{00000000-0005-0000-0000-0000D40A0000}"/>
    <cellStyle name="SAPBEXHLevel0 3 2 2" xfId="2871" xr:uid="{00000000-0005-0000-0000-0000D50A0000}"/>
    <cellStyle name="SAPBEXHLevel0 4" xfId="2085" xr:uid="{00000000-0005-0000-0000-0000D60A0000}"/>
    <cellStyle name="SAPBEXHLevel0X" xfId="2086" xr:uid="{00000000-0005-0000-0000-0000D70A0000}"/>
    <cellStyle name="SAPBEXHLevel0X 2" xfId="2087" xr:uid="{00000000-0005-0000-0000-0000D80A0000}"/>
    <cellStyle name="SAPBEXHLevel0X 2 2" xfId="2088" xr:uid="{00000000-0005-0000-0000-0000D90A0000}"/>
    <cellStyle name="SAPBEXHLevel0X 3" xfId="2089" xr:uid="{00000000-0005-0000-0000-0000DA0A0000}"/>
    <cellStyle name="SAPBEXHLevel0X 3 2" xfId="2090" xr:uid="{00000000-0005-0000-0000-0000DB0A0000}"/>
    <cellStyle name="SAPBEXHLevel0X 3 2 2" xfId="2872" xr:uid="{00000000-0005-0000-0000-0000DC0A0000}"/>
    <cellStyle name="SAPBEXHLevel0X 4" xfId="2091" xr:uid="{00000000-0005-0000-0000-0000DD0A0000}"/>
    <cellStyle name="SAPBEXHLevel1" xfId="2092" xr:uid="{00000000-0005-0000-0000-0000DE0A0000}"/>
    <cellStyle name="SAPBEXHLevel1 2" xfId="2093" xr:uid="{00000000-0005-0000-0000-0000DF0A0000}"/>
    <cellStyle name="SAPBEXHLevel1 2 2" xfId="2094" xr:uid="{00000000-0005-0000-0000-0000E00A0000}"/>
    <cellStyle name="SAPBEXHLevel1 3" xfId="2095" xr:uid="{00000000-0005-0000-0000-0000E10A0000}"/>
    <cellStyle name="SAPBEXHLevel1 3 2" xfId="2096" xr:uid="{00000000-0005-0000-0000-0000E20A0000}"/>
    <cellStyle name="SAPBEXHLevel1 3 2 2" xfId="2873" xr:uid="{00000000-0005-0000-0000-0000E30A0000}"/>
    <cellStyle name="SAPBEXHLevel1 4" xfId="2097" xr:uid="{00000000-0005-0000-0000-0000E40A0000}"/>
    <cellStyle name="SAPBEXHLevel1X" xfId="2098" xr:uid="{00000000-0005-0000-0000-0000E50A0000}"/>
    <cellStyle name="SAPBEXHLevel1X 2" xfId="2099" xr:uid="{00000000-0005-0000-0000-0000E60A0000}"/>
    <cellStyle name="SAPBEXHLevel1X 2 2" xfId="2100" xr:uid="{00000000-0005-0000-0000-0000E70A0000}"/>
    <cellStyle name="SAPBEXHLevel1X 3" xfId="2101" xr:uid="{00000000-0005-0000-0000-0000E80A0000}"/>
    <cellStyle name="SAPBEXHLevel1X 3 2" xfId="2102" xr:uid="{00000000-0005-0000-0000-0000E90A0000}"/>
    <cellStyle name="SAPBEXHLevel1X 3 2 2" xfId="2874" xr:uid="{00000000-0005-0000-0000-0000EA0A0000}"/>
    <cellStyle name="SAPBEXHLevel1X 4" xfId="2103" xr:uid="{00000000-0005-0000-0000-0000EB0A0000}"/>
    <cellStyle name="SAPBEXHLevel2" xfId="2104" xr:uid="{00000000-0005-0000-0000-0000EC0A0000}"/>
    <cellStyle name="SAPBEXHLevel2 2" xfId="2105" xr:uid="{00000000-0005-0000-0000-0000ED0A0000}"/>
    <cellStyle name="SAPBEXHLevel2 2 2" xfId="2106" xr:uid="{00000000-0005-0000-0000-0000EE0A0000}"/>
    <cellStyle name="SAPBEXHLevel2 3" xfId="2107" xr:uid="{00000000-0005-0000-0000-0000EF0A0000}"/>
    <cellStyle name="SAPBEXHLevel2 3 2" xfId="2108" xr:uid="{00000000-0005-0000-0000-0000F00A0000}"/>
    <cellStyle name="SAPBEXHLevel2 3 2 2" xfId="2875" xr:uid="{00000000-0005-0000-0000-0000F10A0000}"/>
    <cellStyle name="SAPBEXHLevel2 4" xfId="2109" xr:uid="{00000000-0005-0000-0000-0000F20A0000}"/>
    <cellStyle name="SAPBEXHLevel2X" xfId="2110" xr:uid="{00000000-0005-0000-0000-0000F30A0000}"/>
    <cellStyle name="SAPBEXHLevel2X 2" xfId="2111" xr:uid="{00000000-0005-0000-0000-0000F40A0000}"/>
    <cellStyle name="SAPBEXHLevel2X 2 2" xfId="2112" xr:uid="{00000000-0005-0000-0000-0000F50A0000}"/>
    <cellStyle name="SAPBEXHLevel2X 3" xfId="2113" xr:uid="{00000000-0005-0000-0000-0000F60A0000}"/>
    <cellStyle name="SAPBEXHLevel2X 3 2" xfId="2114" xr:uid="{00000000-0005-0000-0000-0000F70A0000}"/>
    <cellStyle name="SAPBEXHLevel2X 3 2 2" xfId="2876" xr:uid="{00000000-0005-0000-0000-0000F80A0000}"/>
    <cellStyle name="SAPBEXHLevel2X 4" xfId="2115" xr:uid="{00000000-0005-0000-0000-0000F90A0000}"/>
    <cellStyle name="SAPBEXHLevel3" xfId="2116" xr:uid="{00000000-0005-0000-0000-0000FA0A0000}"/>
    <cellStyle name="SAPBEXHLevel3 2" xfId="2117" xr:uid="{00000000-0005-0000-0000-0000FB0A0000}"/>
    <cellStyle name="SAPBEXHLevel3 2 2" xfId="2118" xr:uid="{00000000-0005-0000-0000-0000FC0A0000}"/>
    <cellStyle name="SAPBEXHLevel3 3" xfId="2119" xr:uid="{00000000-0005-0000-0000-0000FD0A0000}"/>
    <cellStyle name="SAPBEXHLevel3 3 2" xfId="2120" xr:uid="{00000000-0005-0000-0000-0000FE0A0000}"/>
    <cellStyle name="SAPBEXHLevel3 3 2 2" xfId="2877" xr:uid="{00000000-0005-0000-0000-0000FF0A0000}"/>
    <cellStyle name="SAPBEXHLevel3 4" xfId="2121" xr:uid="{00000000-0005-0000-0000-0000000B0000}"/>
    <cellStyle name="SAPBEXHLevel3X" xfId="2122" xr:uid="{00000000-0005-0000-0000-0000010B0000}"/>
    <cellStyle name="SAPBEXHLevel3X 2" xfId="2123" xr:uid="{00000000-0005-0000-0000-0000020B0000}"/>
    <cellStyle name="SAPBEXHLevel3X 2 2" xfId="2124" xr:uid="{00000000-0005-0000-0000-0000030B0000}"/>
    <cellStyle name="SAPBEXHLevel3X 3" xfId="2125" xr:uid="{00000000-0005-0000-0000-0000040B0000}"/>
    <cellStyle name="SAPBEXHLevel3X 3 2" xfId="2126" xr:uid="{00000000-0005-0000-0000-0000050B0000}"/>
    <cellStyle name="SAPBEXHLevel3X 3 2 2" xfId="2878" xr:uid="{00000000-0005-0000-0000-0000060B0000}"/>
    <cellStyle name="SAPBEXHLevel3X 4" xfId="2127" xr:uid="{00000000-0005-0000-0000-0000070B0000}"/>
    <cellStyle name="SAPBEXinputData" xfId="2128" xr:uid="{00000000-0005-0000-0000-0000080B0000}"/>
    <cellStyle name="SAPBEXinputData 2" xfId="2129" xr:uid="{00000000-0005-0000-0000-0000090B0000}"/>
    <cellStyle name="SAPBEXinputData 2 2" xfId="2130" xr:uid="{00000000-0005-0000-0000-00000A0B0000}"/>
    <cellStyle name="SAPBEXinputData 3" xfId="2131" xr:uid="{00000000-0005-0000-0000-00000B0B0000}"/>
    <cellStyle name="SAPBEXresData" xfId="63" xr:uid="{00000000-0005-0000-0000-00000C0B0000}"/>
    <cellStyle name="SAPBEXresDataEmph" xfId="64" xr:uid="{00000000-0005-0000-0000-00000D0B0000}"/>
    <cellStyle name="SAPBEXresItem" xfId="65" xr:uid="{00000000-0005-0000-0000-00000E0B0000}"/>
    <cellStyle name="SAPBEXresItemX" xfId="2132" xr:uid="{00000000-0005-0000-0000-00000F0B0000}"/>
    <cellStyle name="SAPBEXstdData" xfId="66" xr:uid="{00000000-0005-0000-0000-0000100B0000}"/>
    <cellStyle name="SAPBEXstdDataEmph" xfId="67" xr:uid="{00000000-0005-0000-0000-0000110B0000}"/>
    <cellStyle name="SAPBEXstdItem" xfId="68" xr:uid="{00000000-0005-0000-0000-0000120B0000}"/>
    <cellStyle name="SAPBEXstdItem 2" xfId="2133" xr:uid="{00000000-0005-0000-0000-0000130B0000}"/>
    <cellStyle name="SAPBEXstdItem 2 2" xfId="2134" xr:uid="{00000000-0005-0000-0000-0000140B0000}"/>
    <cellStyle name="SAPBEXstdItem 3" xfId="2135" xr:uid="{00000000-0005-0000-0000-0000150B0000}"/>
    <cellStyle name="SAPBEXstdItem 3 2" xfId="2136" xr:uid="{00000000-0005-0000-0000-0000160B0000}"/>
    <cellStyle name="SAPBEXstdItem 3 2 2" xfId="2879" xr:uid="{00000000-0005-0000-0000-0000170B0000}"/>
    <cellStyle name="SAPBEXstdItem 4" xfId="2137" xr:uid="{00000000-0005-0000-0000-0000180B0000}"/>
    <cellStyle name="SAPBEXstdItemX" xfId="2138" xr:uid="{00000000-0005-0000-0000-0000190B0000}"/>
    <cellStyle name="SAPBEXstdItemX 2" xfId="2139" xr:uid="{00000000-0005-0000-0000-00001A0B0000}"/>
    <cellStyle name="SAPBEXstdItemX 2 2" xfId="2140" xr:uid="{00000000-0005-0000-0000-00001B0B0000}"/>
    <cellStyle name="SAPBEXstdItemX 3" xfId="2141" xr:uid="{00000000-0005-0000-0000-00001C0B0000}"/>
    <cellStyle name="SAPBEXstdItemX 3 2" xfId="2142" xr:uid="{00000000-0005-0000-0000-00001D0B0000}"/>
    <cellStyle name="SAPBEXstdItemX 3 2 2" xfId="2880" xr:uid="{00000000-0005-0000-0000-00001E0B0000}"/>
    <cellStyle name="SAPBEXstdItemX 4" xfId="2143" xr:uid="{00000000-0005-0000-0000-00001F0B0000}"/>
    <cellStyle name="SAPBEXtitle" xfId="69" xr:uid="{00000000-0005-0000-0000-0000200B0000}"/>
    <cellStyle name="SAPBEXundefined" xfId="70" xr:uid="{00000000-0005-0000-0000-0000210B0000}"/>
    <cellStyle name="Separador de m" xfId="71" xr:uid="{00000000-0005-0000-0000-0000220B0000}"/>
    <cellStyle name="Separador de milhares 10" xfId="72" xr:uid="{00000000-0005-0000-0000-0000230B0000}"/>
    <cellStyle name="Separador de milhares 10 2" xfId="2911" xr:uid="{00000000-0005-0000-0000-0000240B0000}"/>
    <cellStyle name="Separador de milhares 11" xfId="73" xr:uid="{00000000-0005-0000-0000-0000250B0000}"/>
    <cellStyle name="Separador de milhares 2" xfId="6" xr:uid="{00000000-0005-0000-0000-0000260B0000}"/>
    <cellStyle name="Separador de milhares 2 2" xfId="74" xr:uid="{00000000-0005-0000-0000-0000270B0000}"/>
    <cellStyle name="Separador de milhares 2 2 2" xfId="2205" xr:uid="{00000000-0005-0000-0000-0000280B0000}"/>
    <cellStyle name="Separador de milhares 2 2 3" xfId="2910" xr:uid="{00000000-0005-0000-0000-0000290B0000}"/>
    <cellStyle name="Separador de milhares 2 3" xfId="75" xr:uid="{00000000-0005-0000-0000-00002A0B0000}"/>
    <cellStyle name="Separador de milhares 2 4" xfId="2206" xr:uid="{00000000-0005-0000-0000-00002B0B0000}"/>
    <cellStyle name="Separador de milhares 3" xfId="7" xr:uid="{00000000-0005-0000-0000-00002C0B0000}"/>
    <cellStyle name="Separador de milhares 3 2" xfId="9" xr:uid="{00000000-0005-0000-0000-00002D0B0000}"/>
    <cellStyle name="Separador de milhares 3 2 3" xfId="2933" xr:uid="{00000000-0005-0000-0000-00002E0B0000}"/>
    <cellStyle name="Separador de milhares 4" xfId="76" xr:uid="{00000000-0005-0000-0000-00002F0B0000}"/>
    <cellStyle name="Separador de milhares 4 2" xfId="2207" xr:uid="{00000000-0005-0000-0000-0000300B0000}"/>
    <cellStyle name="Separador de milhares 5" xfId="77" xr:uid="{00000000-0005-0000-0000-0000310B0000}"/>
    <cellStyle name="Separador de milhares 5 2" xfId="12" xr:uid="{00000000-0005-0000-0000-0000320B0000}"/>
    <cellStyle name="Separador de milhares 6" xfId="78" xr:uid="{00000000-0005-0000-0000-0000330B0000}"/>
    <cellStyle name="Separador de milhares 6 2" xfId="2208" xr:uid="{00000000-0005-0000-0000-0000340B0000}"/>
    <cellStyle name="Separador de milhares 7" xfId="79" xr:uid="{00000000-0005-0000-0000-0000350B0000}"/>
    <cellStyle name="Separador de milhares 7 2" xfId="2209" xr:uid="{00000000-0005-0000-0000-0000360B0000}"/>
    <cellStyle name="Separador de milhares 8" xfId="80" xr:uid="{00000000-0005-0000-0000-0000370B0000}"/>
    <cellStyle name="Separador de milhares 9" xfId="81" xr:uid="{00000000-0005-0000-0000-0000380B0000}"/>
    <cellStyle name="Texto de Aviso 2" xfId="2144" xr:uid="{00000000-0005-0000-0000-0000390B0000}"/>
    <cellStyle name="Texto de Aviso 3" xfId="2881" xr:uid="{00000000-0005-0000-0000-00003A0B0000}"/>
    <cellStyle name="Texto Explicativo 2" xfId="2145" xr:uid="{00000000-0005-0000-0000-00003B0B0000}"/>
    <cellStyle name="Texto Explicativo 3" xfId="2882" xr:uid="{00000000-0005-0000-0000-00003C0B0000}"/>
    <cellStyle name="Title" xfId="2146" xr:uid="{00000000-0005-0000-0000-00003D0B0000}"/>
    <cellStyle name="Título 1 2" xfId="2147" xr:uid="{00000000-0005-0000-0000-00003E0B0000}"/>
    <cellStyle name="Título 1 3" xfId="2883" xr:uid="{00000000-0005-0000-0000-00003F0B0000}"/>
    <cellStyle name="Título 2 2" xfId="2148" xr:uid="{00000000-0005-0000-0000-0000400B0000}"/>
    <cellStyle name="Título 2 3" xfId="2884" xr:uid="{00000000-0005-0000-0000-0000410B0000}"/>
    <cellStyle name="Título 3 2" xfId="2149" xr:uid="{00000000-0005-0000-0000-0000420B0000}"/>
    <cellStyle name="Título 3 3" xfId="2885" xr:uid="{00000000-0005-0000-0000-0000430B0000}"/>
    <cellStyle name="Título 4 2" xfId="2150" xr:uid="{00000000-0005-0000-0000-0000440B0000}"/>
    <cellStyle name="Título 4 3" xfId="2886" xr:uid="{00000000-0005-0000-0000-0000450B0000}"/>
    <cellStyle name="Título 5" xfId="2151" xr:uid="{00000000-0005-0000-0000-0000460B0000}"/>
    <cellStyle name="Título 6" xfId="2152" xr:uid="{00000000-0005-0000-0000-0000470B0000}"/>
    <cellStyle name="Titulo1" xfId="82" xr:uid="{00000000-0005-0000-0000-0000480B0000}"/>
    <cellStyle name="Titulo2" xfId="83" xr:uid="{00000000-0005-0000-0000-0000490B0000}"/>
    <cellStyle name="Total 2" xfId="2153" xr:uid="{00000000-0005-0000-0000-00004A0B0000}"/>
    <cellStyle name="Total 2 2" xfId="2154" xr:uid="{00000000-0005-0000-0000-00004B0B0000}"/>
    <cellStyle name="Total 2 3" xfId="2155" xr:uid="{00000000-0005-0000-0000-00004C0B0000}"/>
    <cellStyle name="Total 3" xfId="2887" xr:uid="{00000000-0005-0000-0000-00004D0B0000}"/>
    <cellStyle name="Vírgula" xfId="1" builtinId="3"/>
    <cellStyle name="Vírgula 10" xfId="2913" xr:uid="{00000000-0005-0000-0000-00004F0B0000}"/>
    <cellStyle name="Vírgula 10 2" xfId="2917" xr:uid="{00000000-0005-0000-0000-0000500B0000}"/>
    <cellStyle name="Vírgula 11" xfId="2919" xr:uid="{00000000-0005-0000-0000-0000510B0000}"/>
    <cellStyle name="Vírgula 12" xfId="2909" xr:uid="{00000000-0005-0000-0000-0000520B0000}"/>
    <cellStyle name="Vírgula 2" xfId="8" xr:uid="{00000000-0005-0000-0000-0000530B0000}"/>
    <cellStyle name="Vírgula 2 2" xfId="84" xr:uid="{00000000-0005-0000-0000-0000540B0000}"/>
    <cellStyle name="Vírgula 2 2 2" xfId="2156" xr:uid="{00000000-0005-0000-0000-0000550B0000}"/>
    <cellStyle name="Vírgula 2 2 3" xfId="2157" xr:uid="{00000000-0005-0000-0000-0000560B0000}"/>
    <cellStyle name="Vírgula 2 2 4" xfId="2174" xr:uid="{00000000-0005-0000-0000-0000570B0000}"/>
    <cellStyle name="Vírgula 2 3" xfId="2158" xr:uid="{00000000-0005-0000-0000-0000580B0000}"/>
    <cellStyle name="Vírgula 2 3 2" xfId="2159" xr:uid="{00000000-0005-0000-0000-0000590B0000}"/>
    <cellStyle name="Vírgula 2 3 2 2" xfId="2160" xr:uid="{00000000-0005-0000-0000-00005A0B0000}"/>
    <cellStyle name="Vírgula 2 3 3" xfId="2161" xr:uid="{00000000-0005-0000-0000-00005B0B0000}"/>
    <cellStyle name="Vírgula 2 3 4" xfId="2888" xr:uid="{00000000-0005-0000-0000-00005C0B0000}"/>
    <cellStyle name="Vírgula 2 4" xfId="2162" xr:uid="{00000000-0005-0000-0000-00005D0B0000}"/>
    <cellStyle name="Vírgula 2 4 2" xfId="2163" xr:uid="{00000000-0005-0000-0000-00005E0B0000}"/>
    <cellStyle name="Vírgula 2 5" xfId="2164" xr:uid="{00000000-0005-0000-0000-00005F0B0000}"/>
    <cellStyle name="Vírgula 2 6" xfId="2889" xr:uid="{00000000-0005-0000-0000-0000600B0000}"/>
    <cellStyle name="Vírgula 2 7" xfId="2906" xr:uid="{00000000-0005-0000-0000-0000610B0000}"/>
    <cellStyle name="Vírgula 2 7 2" xfId="2916" xr:uid="{00000000-0005-0000-0000-0000620B0000}"/>
    <cellStyle name="Vírgula 2 7 2 2" xfId="2927" xr:uid="{00000000-0005-0000-0000-0000630B0000}"/>
    <cellStyle name="Vírgula 2 7 4" xfId="2923" xr:uid="{00000000-0005-0000-0000-0000640B0000}"/>
    <cellStyle name="Vírgula 3" xfId="85" xr:uid="{00000000-0005-0000-0000-0000650B0000}"/>
    <cellStyle name="Vírgula 3 2" xfId="2165" xr:uid="{00000000-0005-0000-0000-0000660B0000}"/>
    <cellStyle name="Vírgula 3 2 2" xfId="2166" xr:uid="{00000000-0005-0000-0000-0000670B0000}"/>
    <cellStyle name="Vírgula 3 2 3" xfId="2167" xr:uid="{00000000-0005-0000-0000-0000680B0000}"/>
    <cellStyle name="Vírgula 3 2 4" xfId="2890" xr:uid="{00000000-0005-0000-0000-0000690B0000}"/>
    <cellStyle name="Vírgula 3 3" xfId="2168" xr:uid="{00000000-0005-0000-0000-00006A0B0000}"/>
    <cellStyle name="Vírgula 3 4" xfId="2169" xr:uid="{00000000-0005-0000-0000-00006B0B0000}"/>
    <cellStyle name="Vírgula 3 5" xfId="2891" xr:uid="{00000000-0005-0000-0000-00006C0B0000}"/>
    <cellStyle name="Vírgula 4" xfId="2170" xr:uid="{00000000-0005-0000-0000-00006D0B0000}"/>
    <cellStyle name="Vírgula 4 2" xfId="2171" xr:uid="{00000000-0005-0000-0000-00006E0B0000}"/>
    <cellStyle name="Vírgula 4 2 2" xfId="2210" xr:uid="{00000000-0005-0000-0000-00006F0B0000}"/>
    <cellStyle name="Vírgula 4 3" xfId="2211" xr:uid="{00000000-0005-0000-0000-0000700B0000}"/>
    <cellStyle name="Vírgula 4 4" xfId="2212" xr:uid="{00000000-0005-0000-0000-0000710B0000}"/>
    <cellStyle name="Vírgula 5" xfId="2172" xr:uid="{00000000-0005-0000-0000-0000720B0000}"/>
    <cellStyle name="Vírgula 6" xfId="2213" xr:uid="{00000000-0005-0000-0000-0000730B0000}"/>
    <cellStyle name="Vírgula 7" xfId="2214" xr:uid="{00000000-0005-0000-0000-0000740B0000}"/>
    <cellStyle name="Vírgula 8" xfId="2217" xr:uid="{00000000-0005-0000-0000-0000750B0000}"/>
    <cellStyle name="Vírgula 9" xfId="2905" xr:uid="{00000000-0005-0000-0000-0000760B0000}"/>
    <cellStyle name="Warning Text" xfId="2173" xr:uid="{00000000-0005-0000-0000-0000770B0000}"/>
  </cellStyles>
  <dxfs count="13">
    <dxf>
      <font>
        <color rgb="FF9C0006"/>
      </font>
      <fill>
        <patternFill>
          <bgColor rgb="FFFFC7CE"/>
        </patternFill>
      </fill>
    </dxf>
    <dxf>
      <fill>
        <patternFill>
          <bgColor theme="0"/>
        </patternFill>
      </fill>
    </dxf>
    <dxf>
      <fill>
        <patternFill>
          <bgColor theme="0"/>
        </patternFill>
      </fill>
    </dxf>
    <dxf>
      <numFmt numFmtId="35" formatCode="_-* #,##0.00_-;\-* #,##0.00_-;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numFmt numFmtId="183" formatCode="#,##0.00_ ;\-#,##0.00\ "/>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numFmt numFmtId="183" formatCode="#,##0.00_ ;\-#,##0.00\ "/>
      <alignment horizontal="general" vertical="center" textRotation="0" wrapText="0" indent="0" justifyLastLine="0" shrinkToFit="0" readingOrder="0"/>
    </dxf>
    <dxf>
      <font>
        <b/>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diagonalUp="0" diagonalDown="0" outline="0">
        <left/>
        <right/>
        <top/>
        <bottom style="medium">
          <color rgb="FF9BC2E6"/>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bottom" textRotation="0" wrapText="0" indent="0" justifyLastLine="0" shrinkToFit="0" readingOrder="0"/>
    </dxf>
  </dxfs>
  <tableStyles count="0" defaultTableStyle="TableStyleMedium2" defaultPivotStyle="PivotStyleLight16"/>
  <colors>
    <mruColors>
      <color rgb="FF00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lor_HH" displayName="Valor_HH" ref="A1:I80" totalsRowShown="0" headerRowDxfId="12">
  <autoFilter ref="A1:I80" xr:uid="{00000000-0009-0000-0100-000001000000}"/>
  <sortState xmlns:xlrd2="http://schemas.microsoft.com/office/spreadsheetml/2017/richdata2" ref="A2:I107">
    <sortCondition ref="B1:B107"/>
  </sortState>
  <tableColumns count="9">
    <tableColumn id="1" xr3:uid="{00000000-0010-0000-0000-000001000000}" name="Item" dataDxfId="11"/>
    <tableColumn id="2" xr3:uid="{00000000-0010-0000-0000-000002000000}" name="Função" dataDxfId="10"/>
    <tableColumn id="3" xr3:uid="{00000000-0010-0000-0000-000003000000}" name="SALARIO " dataDxfId="9" dataCellStyle="Vírgula"/>
    <tableColumn id="4" xr3:uid="{00000000-0010-0000-0000-000004000000}" name="Salário Hora" dataDxfId="8" dataCellStyle="Vírgula">
      <calculatedColumnFormula>C2/220</calculatedColumnFormula>
    </tableColumn>
    <tableColumn id="5" xr3:uid="{00000000-0010-0000-0000-000005000000}" name="Reajuste" dataDxfId="7" dataCellStyle="Vírgula">
      <calculatedColumnFormula>D2*(1+$E$2)</calculatedColumnFormula>
    </tableColumn>
    <tableColumn id="6" xr3:uid="{00000000-0010-0000-0000-000006000000}" name="Transferência" dataDxfId="6" dataCellStyle="Vírgula">
      <calculatedColumnFormula>E2*(1+$F$2)</calculatedColumnFormula>
    </tableColumn>
    <tableColumn id="7" xr3:uid="{00000000-0010-0000-0000-000007000000}" name="HE Semana" dataDxfId="5" dataCellStyle="Vírgula">
      <calculatedColumnFormula>F2*(1+$G$2)</calculatedColumnFormula>
    </tableColumn>
    <tableColumn id="8" xr3:uid="{00000000-0010-0000-0000-000008000000}" name="HE Sab Dom Fer" dataDxfId="4" dataCellStyle="Vírgula">
      <calculatedColumnFormula>F2*(1+$H$2)</calculatedColumnFormula>
    </tableColumn>
    <tableColumn id="12" xr3:uid="{00000000-0010-0000-0000-00000C000000}" name="Regime 04" dataDxfId="3">
      <calculatedColumnFormula>(#REF!*44+#REF!*6+#REF!*10)/60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222"/>
  <sheetViews>
    <sheetView showGridLines="0" tabSelected="1" topLeftCell="A153" zoomScale="85" zoomScaleNormal="85" workbookViewId="0">
      <selection activeCell="F174" sqref="F174"/>
    </sheetView>
  </sheetViews>
  <sheetFormatPr defaultColWidth="9.140625" defaultRowHeight="15" outlineLevelRow="1" x14ac:dyDescent="0.2"/>
  <cols>
    <col min="1" max="1" width="2.28515625" style="2" customWidth="1"/>
    <col min="2" max="2" width="52.140625" style="1" bestFit="1" customWidth="1"/>
    <col min="3" max="3" width="39" style="1" bestFit="1" customWidth="1"/>
    <col min="4" max="4" width="22.42578125" style="1" customWidth="1"/>
    <col min="5" max="5" width="23.28515625" style="1" customWidth="1"/>
    <col min="6" max="6" width="40.28515625" style="1" bestFit="1" customWidth="1"/>
    <col min="7" max="7" width="9.140625" style="2"/>
    <col min="8" max="8" width="11.7109375" style="2" customWidth="1"/>
    <col min="9" max="9" width="16.140625" style="2" customWidth="1"/>
    <col min="10" max="10" width="14.85546875" style="2" customWidth="1"/>
    <col min="11" max="16384" width="9.140625" style="2"/>
  </cols>
  <sheetData>
    <row r="2" spans="2:11" ht="18" x14ac:dyDescent="0.2">
      <c r="B2" s="324" t="s">
        <v>0</v>
      </c>
      <c r="C2" s="324"/>
      <c r="D2" s="324"/>
      <c r="E2" s="324"/>
      <c r="F2" s="324"/>
    </row>
    <row r="3" spans="2:11" ht="20.25" x14ac:dyDescent="0.2">
      <c r="B3" s="325" t="s">
        <v>1</v>
      </c>
      <c r="C3" s="325"/>
      <c r="D3" s="325"/>
      <c r="E3" s="325"/>
      <c r="F3" s="325"/>
    </row>
    <row r="4" spans="2:11" s="3" customFormat="1" ht="15.75" x14ac:dyDescent="0.25">
      <c r="B4" s="2"/>
      <c r="C4"/>
      <c r="D4"/>
      <c r="E4"/>
      <c r="F4"/>
    </row>
    <row r="5" spans="2:11" s="3" customFormat="1" ht="15.75" x14ac:dyDescent="0.2">
      <c r="B5" s="97" t="s">
        <v>2</v>
      </c>
      <c r="C5" s="97"/>
      <c r="D5" s="97"/>
      <c r="E5" s="97"/>
      <c r="F5" s="97"/>
    </row>
    <row r="6" spans="2:11" s="4" customFormat="1" ht="12.75" x14ac:dyDescent="0.2">
      <c r="B6" s="3"/>
      <c r="C6" s="107"/>
      <c r="D6" s="108"/>
      <c r="E6" s="109"/>
      <c r="F6" s="109"/>
    </row>
    <row r="7" spans="2:11" ht="18" x14ac:dyDescent="0.2">
      <c r="B7" s="96" t="s">
        <v>3</v>
      </c>
      <c r="C7" s="317" t="s">
        <v>264</v>
      </c>
      <c r="D7" s="317"/>
      <c r="E7" s="317"/>
      <c r="F7" s="317"/>
    </row>
    <row r="8" spans="2:11" ht="18" x14ac:dyDescent="0.2">
      <c r="B8" s="96" t="s">
        <v>4</v>
      </c>
      <c r="C8" s="317" t="s">
        <v>284</v>
      </c>
      <c r="D8" s="317"/>
      <c r="E8" s="317"/>
      <c r="F8" s="317"/>
    </row>
    <row r="9" spans="2:11" ht="18" x14ac:dyDescent="0.2">
      <c r="B9" s="95" t="s">
        <v>5</v>
      </c>
      <c r="C9" s="309">
        <v>30</v>
      </c>
      <c r="D9" s="309"/>
      <c r="E9" s="309"/>
      <c r="F9" s="309"/>
      <c r="G9" s="3"/>
      <c r="H9" s="3"/>
      <c r="I9" s="3"/>
      <c r="J9" s="3"/>
      <c r="K9" s="3"/>
    </row>
    <row r="10" spans="2:11" ht="18" x14ac:dyDescent="0.2">
      <c r="B10" s="95" t="s">
        <v>6</v>
      </c>
      <c r="C10" s="309">
        <v>15</v>
      </c>
      <c r="D10" s="309"/>
      <c r="E10" s="309"/>
      <c r="F10" s="309"/>
      <c r="G10" s="3"/>
      <c r="H10" s="3"/>
      <c r="I10" s="3"/>
      <c r="J10" s="3"/>
      <c r="K10" s="3"/>
    </row>
    <row r="11" spans="2:11" s="6" customFormat="1" x14ac:dyDescent="0.2">
      <c r="B11" s="5"/>
      <c r="C11" s="5"/>
      <c r="D11" s="5"/>
      <c r="E11" s="5"/>
      <c r="G11" s="3"/>
      <c r="H11" s="3"/>
      <c r="I11" s="3"/>
      <c r="J11" s="3"/>
      <c r="K11" s="3"/>
    </row>
    <row r="12" spans="2:11" s="3" customFormat="1" x14ac:dyDescent="0.25">
      <c r="B12"/>
      <c r="C12"/>
      <c r="D12"/>
      <c r="E12"/>
      <c r="F12" t="s">
        <v>262</v>
      </c>
    </row>
    <row r="13" spans="2:11" s="3" customFormat="1" ht="16.5" outlineLevel="1" thickBot="1" x14ac:dyDescent="0.25">
      <c r="B13" s="97" t="s">
        <v>7</v>
      </c>
      <c r="C13" s="97"/>
      <c r="D13" s="97"/>
      <c r="E13" s="97"/>
      <c r="F13" s="97"/>
    </row>
    <row r="14" spans="2:11" customFormat="1" ht="15.75" hidden="1" outlineLevel="1" thickBot="1" x14ac:dyDescent="0.3">
      <c r="B14" s="98" t="s">
        <v>8</v>
      </c>
      <c r="C14" s="99"/>
      <c r="D14" s="99"/>
      <c r="E14" s="99"/>
      <c r="F14" s="100"/>
      <c r="G14" s="3"/>
      <c r="H14" s="3"/>
      <c r="I14" s="3"/>
      <c r="J14" s="3"/>
      <c r="K14" s="3"/>
    </row>
    <row r="15" spans="2:11" customFormat="1" ht="15.75" hidden="1" outlineLevel="1" thickBot="1" x14ac:dyDescent="0.3">
      <c r="B15" s="7" t="s">
        <v>9</v>
      </c>
      <c r="C15" s="7" t="s">
        <v>10</v>
      </c>
      <c r="D15" s="7" t="s">
        <v>11</v>
      </c>
      <c r="E15" s="7" t="s">
        <v>12</v>
      </c>
      <c r="F15" s="7" t="s">
        <v>13</v>
      </c>
      <c r="G15" s="3"/>
      <c r="H15" s="3"/>
      <c r="I15" s="3"/>
      <c r="J15" s="3"/>
      <c r="K15" s="3"/>
    </row>
    <row r="16" spans="2:11" customFormat="1" ht="15.75" hidden="1" outlineLevel="1" thickBot="1" x14ac:dyDescent="0.3">
      <c r="B16" s="258"/>
      <c r="C16" s="272"/>
      <c r="D16" s="259"/>
      <c r="E16" s="263"/>
      <c r="F16" s="260"/>
    </row>
    <row r="17" spans="2:11" customFormat="1" ht="15.75" hidden="1" outlineLevel="1" thickBot="1" x14ac:dyDescent="0.3">
      <c r="B17" s="261"/>
      <c r="C17" s="273"/>
      <c r="D17" s="262"/>
      <c r="E17" s="263"/>
      <c r="F17" s="264"/>
      <c r="G17" s="3"/>
      <c r="H17" s="3"/>
      <c r="I17" s="3"/>
      <c r="J17" s="3"/>
      <c r="K17" s="3"/>
    </row>
    <row r="18" spans="2:11" customFormat="1" ht="15.75" hidden="1" outlineLevel="1" thickBot="1" x14ac:dyDescent="0.3">
      <c r="B18" s="261"/>
      <c r="C18" s="273"/>
      <c r="D18" s="262"/>
      <c r="E18" s="263"/>
      <c r="F18" s="264"/>
    </row>
    <row r="19" spans="2:11" customFormat="1" ht="15.75" hidden="1" outlineLevel="1" thickBot="1" x14ac:dyDescent="0.3">
      <c r="B19" s="261" t="str">
        <f>'Histograma 01'!B12</f>
        <v>Encarregado Caldeireiro</v>
      </c>
      <c r="C19" s="273">
        <f>'Histograma 01'!E12</f>
        <v>0</v>
      </c>
      <c r="D19" s="262">
        <f>'Histograma 01'!BG12</f>
        <v>0</v>
      </c>
      <c r="E19" s="263">
        <f>'Histograma 01'!BF12</f>
        <v>0</v>
      </c>
      <c r="F19" s="264">
        <f>D19*E19*C19</f>
        <v>0</v>
      </c>
    </row>
    <row r="20" spans="2:11" customFormat="1" ht="15.75" hidden="1" outlineLevel="1" thickBot="1" x14ac:dyDescent="0.3">
      <c r="B20" s="261" t="str">
        <f>'Histograma 01'!B14</f>
        <v>Caldeireiro</v>
      </c>
      <c r="C20" s="273">
        <f>'Histograma 01'!E14</f>
        <v>0</v>
      </c>
      <c r="D20" s="262">
        <f>'Histograma 01'!BG14</f>
        <v>0</v>
      </c>
      <c r="E20" s="263">
        <f>'Histograma 01'!BF14</f>
        <v>0</v>
      </c>
      <c r="F20" s="264">
        <f>D20*E20*C20</f>
        <v>0</v>
      </c>
      <c r="G20" s="3"/>
      <c r="H20" s="3"/>
      <c r="I20" s="3"/>
      <c r="J20" s="3"/>
      <c r="K20" s="3"/>
    </row>
    <row r="21" spans="2:11" customFormat="1" ht="15.75" hidden="1" outlineLevel="1" thickBot="1" x14ac:dyDescent="0.3">
      <c r="B21" s="261" t="str">
        <f>'Histograma 01'!B16</f>
        <v>Caldeireiro</v>
      </c>
      <c r="C21" s="273">
        <f>'Histograma 01'!E16</f>
        <v>0</v>
      </c>
      <c r="D21" s="262">
        <f>'Histograma 01'!BG16</f>
        <v>0</v>
      </c>
      <c r="E21" s="263">
        <f>'Histograma 01'!BF16</f>
        <v>0</v>
      </c>
      <c r="F21" s="264">
        <f t="shared" ref="F21:F48" si="0">D21*E21*C21</f>
        <v>0</v>
      </c>
    </row>
    <row r="22" spans="2:11" customFormat="1" ht="15.75" hidden="1" outlineLevel="1" thickBot="1" x14ac:dyDescent="0.3">
      <c r="B22" s="261" t="str">
        <f>'Histograma 01'!B18</f>
        <v>Soldador Tig / Er</v>
      </c>
      <c r="C22" s="273">
        <f>'Histograma 01'!E18</f>
        <v>0</v>
      </c>
      <c r="D22" s="262">
        <f>'Histograma 01'!BG18</f>
        <v>0</v>
      </c>
      <c r="E22" s="263">
        <f>'Histograma 01'!BF18</f>
        <v>0</v>
      </c>
      <c r="F22" s="264">
        <f t="shared" si="0"/>
        <v>0</v>
      </c>
    </row>
    <row r="23" spans="2:11" customFormat="1" ht="15.75" hidden="1" outlineLevel="1" thickBot="1" x14ac:dyDescent="0.3">
      <c r="B23" s="261" t="str">
        <f>'Histograma 01'!B20</f>
        <v>pintor</v>
      </c>
      <c r="C23" s="273">
        <f>'Histograma 01'!E20</f>
        <v>0</v>
      </c>
      <c r="D23" s="262">
        <f>'Histograma 01'!BG20</f>
        <v>0</v>
      </c>
      <c r="E23" s="263">
        <f>'Histograma 01'!BF20</f>
        <v>0</v>
      </c>
      <c r="F23" s="264">
        <f t="shared" si="0"/>
        <v>0</v>
      </c>
      <c r="G23" s="3"/>
      <c r="H23" s="3"/>
      <c r="I23" s="3"/>
      <c r="J23" s="3"/>
      <c r="K23" s="3"/>
    </row>
    <row r="24" spans="2:11" customFormat="1" ht="15.75" hidden="1" outlineLevel="1" thickBot="1" x14ac:dyDescent="0.3">
      <c r="B24" s="261" t="str">
        <f>'Histograma 01'!B22</f>
        <v>Tecnico De Seguranca Do Trabalho</v>
      </c>
      <c r="C24" s="273">
        <f>'Histograma 01'!E22</f>
        <v>0</v>
      </c>
      <c r="D24" s="262">
        <f>'Histograma 01'!BG22</f>
        <v>0</v>
      </c>
      <c r="E24" s="263">
        <f>'Histograma 01'!BF22</f>
        <v>0</v>
      </c>
      <c r="F24" s="264">
        <f t="shared" si="0"/>
        <v>0</v>
      </c>
    </row>
    <row r="25" spans="2:11" customFormat="1" ht="15.75" hidden="1" outlineLevel="1" thickBot="1" x14ac:dyDescent="0.3">
      <c r="B25" s="261" t="str">
        <f>'Histograma 01'!B24</f>
        <v>Almoxarife</v>
      </c>
      <c r="C25" s="273">
        <f>'Histograma 01'!E24</f>
        <v>0</v>
      </c>
      <c r="D25" s="262">
        <f>'Histograma 01'!BG24</f>
        <v>0</v>
      </c>
      <c r="E25" s="263">
        <f>'Histograma 01'!BF24</f>
        <v>0</v>
      </c>
      <c r="F25" s="264">
        <f t="shared" si="0"/>
        <v>0</v>
      </c>
    </row>
    <row r="26" spans="2:11" customFormat="1" ht="15.75" hidden="1" outlineLevel="1" thickBot="1" x14ac:dyDescent="0.3">
      <c r="B26" s="261" t="str">
        <f>'Histograma 01'!B26</f>
        <v>Inspetor De Solda NI</v>
      </c>
      <c r="C26" s="273">
        <f>'Histograma 01'!E26</f>
        <v>0</v>
      </c>
      <c r="D26" s="262">
        <f>'Histograma 01'!BG26</f>
        <v>0</v>
      </c>
      <c r="E26" s="263">
        <f>'Histograma 01'!BF26</f>
        <v>0</v>
      </c>
      <c r="F26" s="264">
        <f t="shared" si="0"/>
        <v>0</v>
      </c>
      <c r="G26" s="3"/>
      <c r="H26" s="3"/>
      <c r="I26" s="3"/>
      <c r="J26" s="3"/>
      <c r="K26" s="3"/>
    </row>
    <row r="27" spans="2:11" customFormat="1" ht="15.75" hidden="1" outlineLevel="1" thickBot="1" x14ac:dyDescent="0.3">
      <c r="B27" s="261" t="str">
        <f>'Histograma 01'!B28</f>
        <v>Inspetor De Solda NII</v>
      </c>
      <c r="C27" s="273">
        <f>'Histograma 01'!E28</f>
        <v>0</v>
      </c>
      <c r="D27" s="262">
        <f>'Histograma 01'!BG28</f>
        <v>0</v>
      </c>
      <c r="E27" s="263">
        <f>'Histograma 01'!BF28</f>
        <v>0</v>
      </c>
      <c r="F27" s="264">
        <f t="shared" si="0"/>
        <v>0</v>
      </c>
    </row>
    <row r="28" spans="2:11" customFormat="1" ht="15.75" hidden="1" outlineLevel="1" thickBot="1" x14ac:dyDescent="0.3">
      <c r="B28" s="261" t="str">
        <f>'Histograma 01'!B30</f>
        <v>Inspetor De Solda NII</v>
      </c>
      <c r="C28" s="273">
        <f>'Histograma 01'!E30</f>
        <v>0</v>
      </c>
      <c r="D28" s="262">
        <f>'Histograma 01'!BG30</f>
        <v>0</v>
      </c>
      <c r="E28" s="263">
        <f>'Histograma 01'!BF30</f>
        <v>0</v>
      </c>
      <c r="F28" s="264">
        <f t="shared" si="0"/>
        <v>0</v>
      </c>
    </row>
    <row r="29" spans="2:11" customFormat="1" ht="15.75" hidden="1" outlineLevel="1" thickBot="1" x14ac:dyDescent="0.3">
      <c r="B29" s="261" t="str">
        <f>'Histograma 01'!B32</f>
        <v>Inspetor De Equipamentos</v>
      </c>
      <c r="C29" s="273">
        <f>'Histograma 01'!E32</f>
        <v>0</v>
      </c>
      <c r="D29" s="262">
        <f>'Histograma 01'!BG32</f>
        <v>0</v>
      </c>
      <c r="E29" s="263">
        <f>'Histograma 01'!BF32</f>
        <v>0</v>
      </c>
      <c r="F29" s="264">
        <f t="shared" si="0"/>
        <v>0</v>
      </c>
      <c r="G29" s="3"/>
      <c r="H29" s="3"/>
      <c r="I29" s="3"/>
      <c r="J29" s="3"/>
      <c r="K29" s="3"/>
    </row>
    <row r="30" spans="2:11" customFormat="1" ht="15.75" hidden="1" outlineLevel="1" thickBot="1" x14ac:dyDescent="0.3">
      <c r="B30" s="261" t="str">
        <f>'Histograma 01'!B34</f>
        <v>Mecanico De Manutencao</v>
      </c>
      <c r="C30" s="273">
        <f>'Histograma 01'!E34</f>
        <v>0</v>
      </c>
      <c r="D30" s="262">
        <f>'Histograma 01'!BG34</f>
        <v>0</v>
      </c>
      <c r="E30" s="263">
        <f>'Histograma 01'!BF34</f>
        <v>0</v>
      </c>
      <c r="F30" s="264">
        <f t="shared" si="0"/>
        <v>0</v>
      </c>
    </row>
    <row r="31" spans="2:11" customFormat="1" ht="15.75" hidden="1" outlineLevel="1" thickBot="1" x14ac:dyDescent="0.3">
      <c r="B31" s="261" t="str">
        <f>'Histograma 01'!B36</f>
        <v>Eletricista</v>
      </c>
      <c r="C31" s="273">
        <f>'Histograma 01'!E36</f>
        <v>0</v>
      </c>
      <c r="D31" s="262">
        <f>'Histograma 01'!BG36</f>
        <v>0</v>
      </c>
      <c r="E31" s="263">
        <f>'Histograma 01'!BF36</f>
        <v>0</v>
      </c>
      <c r="F31" s="264">
        <f t="shared" si="0"/>
        <v>0</v>
      </c>
    </row>
    <row r="32" spans="2:11" customFormat="1" ht="15.75" hidden="1" outlineLevel="1" thickBot="1" x14ac:dyDescent="0.3">
      <c r="B32" s="261" t="str">
        <f>'Histograma 01'!B38</f>
        <v>aaFunção</v>
      </c>
      <c r="C32" s="265">
        <f>'Histograma 01'!E38</f>
        <v>0</v>
      </c>
      <c r="D32" s="262">
        <f>'Histograma 01'!BG38</f>
        <v>0</v>
      </c>
      <c r="E32" s="262">
        <f>'Histograma 01'!BF38</f>
        <v>0</v>
      </c>
      <c r="F32" s="264">
        <f t="shared" si="0"/>
        <v>0</v>
      </c>
      <c r="G32" s="3"/>
      <c r="H32" s="3"/>
      <c r="I32" s="3"/>
      <c r="J32" s="3"/>
      <c r="K32" s="3"/>
    </row>
    <row r="33" spans="2:11" customFormat="1" ht="15.75" hidden="1" outlineLevel="1" thickBot="1" x14ac:dyDescent="0.3">
      <c r="B33" s="261" t="str">
        <f>'Histograma 01'!B40</f>
        <v>aaFunção</v>
      </c>
      <c r="C33" s="265">
        <f>'Histograma 01'!E40</f>
        <v>0</v>
      </c>
      <c r="D33" s="262">
        <f>'Histograma 01'!BG40</f>
        <v>0</v>
      </c>
      <c r="E33" s="266">
        <f>'Histograma 01'!BF40</f>
        <v>0</v>
      </c>
      <c r="F33" s="264">
        <f t="shared" si="0"/>
        <v>0</v>
      </c>
    </row>
    <row r="34" spans="2:11" customFormat="1" ht="15.75" hidden="1" outlineLevel="1" thickBot="1" x14ac:dyDescent="0.3">
      <c r="B34" s="261" t="str">
        <f>'Histograma 01'!B42</f>
        <v>aaFunção</v>
      </c>
      <c r="C34" s="265">
        <f>'Histograma 01'!E42</f>
        <v>0</v>
      </c>
      <c r="D34" s="262">
        <f>'Histograma 01'!BG42</f>
        <v>0</v>
      </c>
      <c r="E34" s="266">
        <f>'Histograma 01'!BF42</f>
        <v>0</v>
      </c>
      <c r="F34" s="264">
        <f t="shared" si="0"/>
        <v>0</v>
      </c>
    </row>
    <row r="35" spans="2:11" customFormat="1" ht="15.75" hidden="1" outlineLevel="1" thickBot="1" x14ac:dyDescent="0.3">
      <c r="B35" s="261" t="str">
        <f>'Histograma 01'!B44</f>
        <v>aaFunção</v>
      </c>
      <c r="C35" s="265">
        <f>'Histograma 01'!E44</f>
        <v>0</v>
      </c>
      <c r="D35" s="262">
        <f>'Histograma 01'!BG44</f>
        <v>0</v>
      </c>
      <c r="E35" s="266">
        <f>'Histograma 01'!BF44</f>
        <v>0</v>
      </c>
      <c r="F35" s="264">
        <f t="shared" si="0"/>
        <v>0</v>
      </c>
      <c r="G35" s="3"/>
      <c r="H35" s="3"/>
      <c r="I35" s="3"/>
      <c r="J35" s="3"/>
      <c r="K35" s="3"/>
    </row>
    <row r="36" spans="2:11" customFormat="1" ht="15.75" hidden="1" outlineLevel="1" thickBot="1" x14ac:dyDescent="0.3">
      <c r="B36" s="261" t="str">
        <f>'Histograma 01'!B46</f>
        <v>aaFunção</v>
      </c>
      <c r="C36" s="265">
        <f>'Histograma 01'!E46</f>
        <v>0</v>
      </c>
      <c r="D36" s="262">
        <f>'Histograma 01'!BG46</f>
        <v>0</v>
      </c>
      <c r="E36" s="266">
        <f>'Histograma 01'!BF46</f>
        <v>0</v>
      </c>
      <c r="F36" s="264">
        <f t="shared" si="0"/>
        <v>0</v>
      </c>
    </row>
    <row r="37" spans="2:11" customFormat="1" ht="15.75" hidden="1" outlineLevel="1" thickBot="1" x14ac:dyDescent="0.3">
      <c r="B37" s="261" t="str">
        <f>'Histograma 01'!B48</f>
        <v>aaFunção</v>
      </c>
      <c r="C37" s="265">
        <f>'Histograma 01'!E48</f>
        <v>0</v>
      </c>
      <c r="D37" s="262">
        <f>'Histograma 01'!BG48</f>
        <v>0</v>
      </c>
      <c r="E37" s="266">
        <f>'Histograma 01'!BF48</f>
        <v>0</v>
      </c>
      <c r="F37" s="264">
        <f t="shared" si="0"/>
        <v>0</v>
      </c>
    </row>
    <row r="38" spans="2:11" customFormat="1" ht="15.75" hidden="1" outlineLevel="1" thickBot="1" x14ac:dyDescent="0.3">
      <c r="B38" s="261" t="str">
        <f>'Histograma 01'!B50</f>
        <v>aaFunção</v>
      </c>
      <c r="C38" s="265">
        <f>'Histograma 01'!E50</f>
        <v>0</v>
      </c>
      <c r="D38" s="262">
        <f>'Histograma 01'!BG50</f>
        <v>0</v>
      </c>
      <c r="E38" s="266">
        <f>'Histograma 01'!BF50</f>
        <v>0</v>
      </c>
      <c r="F38" s="264">
        <f t="shared" si="0"/>
        <v>0</v>
      </c>
      <c r="G38" s="3"/>
      <c r="H38" s="3"/>
      <c r="I38" s="3"/>
      <c r="J38" s="3"/>
      <c r="K38" s="3"/>
    </row>
    <row r="39" spans="2:11" customFormat="1" ht="15.75" hidden="1" outlineLevel="1" thickBot="1" x14ac:dyDescent="0.3">
      <c r="B39" s="261" t="str">
        <f>'Histograma 01'!B52</f>
        <v>aaFunção</v>
      </c>
      <c r="C39" s="265">
        <f>'Histograma 01'!E52</f>
        <v>0</v>
      </c>
      <c r="D39" s="262">
        <f>'Histograma 01'!BG52</f>
        <v>0</v>
      </c>
      <c r="E39" s="266">
        <f>'Histograma 01'!BF52</f>
        <v>0</v>
      </c>
      <c r="F39" s="264">
        <f t="shared" si="0"/>
        <v>0</v>
      </c>
    </row>
    <row r="40" spans="2:11" customFormat="1" ht="15.75" hidden="1" outlineLevel="1" thickBot="1" x14ac:dyDescent="0.3">
      <c r="B40" s="261" t="str">
        <f>'Histograma 01'!B54</f>
        <v>aaFunção</v>
      </c>
      <c r="C40" s="265">
        <f>'Histograma 01'!E54</f>
        <v>0</v>
      </c>
      <c r="D40" s="262">
        <f>'Histograma 01'!BG54</f>
        <v>0</v>
      </c>
      <c r="E40" s="266">
        <f>'Histograma 01'!BF54</f>
        <v>0</v>
      </c>
      <c r="F40" s="264">
        <f t="shared" si="0"/>
        <v>0</v>
      </c>
    </row>
    <row r="41" spans="2:11" customFormat="1" ht="15.75" hidden="1" outlineLevel="1" thickBot="1" x14ac:dyDescent="0.3">
      <c r="B41" s="261" t="str">
        <f>'Histograma 01'!B56</f>
        <v>aaFunção</v>
      </c>
      <c r="C41" s="265">
        <f>'Histograma 01'!E56</f>
        <v>0</v>
      </c>
      <c r="D41" s="262">
        <f>'Histograma 01'!BG56</f>
        <v>0</v>
      </c>
      <c r="E41" s="266">
        <f>'Histograma 01'!BF56</f>
        <v>0</v>
      </c>
      <c r="F41" s="264">
        <f t="shared" si="0"/>
        <v>0</v>
      </c>
      <c r="G41" s="3"/>
      <c r="H41" s="3"/>
      <c r="I41" s="3"/>
      <c r="J41" s="3"/>
      <c r="K41" s="3"/>
    </row>
    <row r="42" spans="2:11" customFormat="1" ht="15.75" hidden="1" outlineLevel="1" thickBot="1" x14ac:dyDescent="0.3">
      <c r="B42" s="261" t="str">
        <f>'Histograma 01'!B58</f>
        <v>aaFunção</v>
      </c>
      <c r="C42" s="265">
        <f>'Histograma 01'!E58</f>
        <v>0</v>
      </c>
      <c r="D42" s="262">
        <f>'Histograma 01'!BG58</f>
        <v>0</v>
      </c>
      <c r="E42" s="266">
        <f>'Histograma 01'!BF58</f>
        <v>0</v>
      </c>
      <c r="F42" s="264">
        <f t="shared" si="0"/>
        <v>0</v>
      </c>
    </row>
    <row r="43" spans="2:11" customFormat="1" ht="15.75" hidden="1" outlineLevel="1" thickBot="1" x14ac:dyDescent="0.3">
      <c r="B43" s="261" t="str">
        <f>'Histograma 01'!B60</f>
        <v>aaFunção</v>
      </c>
      <c r="C43" s="265">
        <f>'Histograma 01'!E60</f>
        <v>0</v>
      </c>
      <c r="D43" s="262">
        <f>'Histograma 01'!BG60</f>
        <v>0</v>
      </c>
      <c r="E43" s="266">
        <f>'Histograma 01'!BF60</f>
        <v>0</v>
      </c>
      <c r="F43" s="264">
        <f t="shared" si="0"/>
        <v>0</v>
      </c>
    </row>
    <row r="44" spans="2:11" customFormat="1" ht="15.75" hidden="1" outlineLevel="1" thickBot="1" x14ac:dyDescent="0.3">
      <c r="B44" s="261" t="str">
        <f>'Histograma 01'!B62</f>
        <v>aaFunção</v>
      </c>
      <c r="C44" s="265">
        <f>'Histograma 01'!E62</f>
        <v>0</v>
      </c>
      <c r="D44" s="262">
        <f>'Histograma 01'!BG62</f>
        <v>0</v>
      </c>
      <c r="E44" s="266">
        <f>'Histograma 01'!BF62</f>
        <v>0</v>
      </c>
      <c r="F44" s="264">
        <f t="shared" si="0"/>
        <v>0</v>
      </c>
      <c r="G44" s="3"/>
      <c r="H44" s="3"/>
      <c r="I44" s="3"/>
      <c r="J44" s="3"/>
      <c r="K44" s="3"/>
    </row>
    <row r="45" spans="2:11" customFormat="1" ht="15.75" hidden="1" outlineLevel="1" thickBot="1" x14ac:dyDescent="0.3">
      <c r="B45" s="261" t="str">
        <f>'Histograma 01'!B54</f>
        <v>aaFunção</v>
      </c>
      <c r="C45" s="265">
        <f>'Histograma 01'!E54</f>
        <v>0</v>
      </c>
      <c r="D45" s="262">
        <f>'Histograma 01'!BG54</f>
        <v>0</v>
      </c>
      <c r="E45" s="266">
        <f>'Histograma 01'!BF54</f>
        <v>0</v>
      </c>
      <c r="F45" s="264">
        <f t="shared" si="0"/>
        <v>0</v>
      </c>
    </row>
    <row r="46" spans="2:11" customFormat="1" ht="15.75" hidden="1" outlineLevel="1" thickBot="1" x14ac:dyDescent="0.3">
      <c r="B46" s="261" t="str">
        <f>'Histograma 01'!B66</f>
        <v>aaFunção</v>
      </c>
      <c r="C46" s="265">
        <f>'Histograma 01'!E66</f>
        <v>0</v>
      </c>
      <c r="D46" s="262">
        <f>'Histograma 01'!BG66</f>
        <v>0</v>
      </c>
      <c r="E46" s="266">
        <f>'Histograma 01'!BF66</f>
        <v>0</v>
      </c>
      <c r="F46" s="264">
        <f t="shared" si="0"/>
        <v>0</v>
      </c>
    </row>
    <row r="47" spans="2:11" customFormat="1" ht="15.75" hidden="1" outlineLevel="1" thickBot="1" x14ac:dyDescent="0.3">
      <c r="B47" s="261" t="str">
        <f>'Histograma 01'!B68</f>
        <v>aaFunção</v>
      </c>
      <c r="C47" s="265">
        <f>'Histograma 01'!E68</f>
        <v>0</v>
      </c>
      <c r="D47" s="262">
        <f>'Histograma 01'!BG68</f>
        <v>0</v>
      </c>
      <c r="E47" s="266">
        <f>'Histograma 01'!BF68</f>
        <v>0</v>
      </c>
      <c r="F47" s="264">
        <f t="shared" si="0"/>
        <v>0</v>
      </c>
      <c r="G47" s="3"/>
      <c r="H47" s="3"/>
      <c r="I47" s="3"/>
      <c r="J47" s="3"/>
      <c r="K47" s="3"/>
    </row>
    <row r="48" spans="2:11" customFormat="1" ht="15.75" hidden="1" outlineLevel="1" thickBot="1" x14ac:dyDescent="0.3">
      <c r="B48" s="261"/>
      <c r="C48" s="265"/>
      <c r="D48" s="262"/>
      <c r="E48" s="266"/>
      <c r="F48" s="264">
        <f t="shared" si="0"/>
        <v>0</v>
      </c>
    </row>
    <row r="49" spans="2:11" customFormat="1" ht="15.75" hidden="1" outlineLevel="1" thickBot="1" x14ac:dyDescent="0.3">
      <c r="B49" s="267"/>
      <c r="C49" s="268"/>
      <c r="D49" s="269"/>
      <c r="E49" s="270"/>
      <c r="F49" s="271">
        <f>D49*E49*C49</f>
        <v>0</v>
      </c>
      <c r="G49" s="3"/>
      <c r="H49" s="3"/>
      <c r="I49" s="3"/>
      <c r="J49" s="3"/>
      <c r="K49" s="3"/>
    </row>
    <row r="50" spans="2:11" customFormat="1" ht="15.75" hidden="1" outlineLevel="1" thickBot="1" x14ac:dyDescent="0.3">
      <c r="B50" s="254"/>
      <c r="C50" s="278">
        <f>SUM(C16:C49)</f>
        <v>0</v>
      </c>
      <c r="D50" s="255"/>
      <c r="E50" s="256"/>
      <c r="F50" s="257">
        <f>D50*E50*C50</f>
        <v>0</v>
      </c>
      <c r="G50" s="3"/>
      <c r="H50" s="3"/>
      <c r="I50" s="3"/>
      <c r="J50" s="3"/>
      <c r="K50" s="3"/>
    </row>
    <row r="51" spans="2:11" s="3" customFormat="1" ht="13.5" hidden="1" outlineLevel="1" thickBot="1" x14ac:dyDescent="0.25">
      <c r="B51" s="11" t="s">
        <v>14</v>
      </c>
      <c r="C51" s="12"/>
      <c r="D51" s="13"/>
      <c r="E51" s="14"/>
      <c r="F51" s="15"/>
    </row>
    <row r="52" spans="2:11" s="3" customFormat="1" ht="22.5" hidden="1" customHeight="1" outlineLevel="1" thickBot="1" x14ac:dyDescent="0.25">
      <c r="B52" s="17" t="s">
        <v>15</v>
      </c>
      <c r="C52" s="18"/>
      <c r="D52" s="18"/>
      <c r="E52" s="18"/>
      <c r="F52" s="19">
        <f>F51</f>
        <v>0</v>
      </c>
    </row>
    <row r="53" spans="2:11" s="3" customFormat="1" ht="13.5" outlineLevel="1" thickBot="1" x14ac:dyDescent="0.25">
      <c r="B53" s="318" t="s">
        <v>16</v>
      </c>
      <c r="C53" s="319"/>
      <c r="D53" s="319"/>
      <c r="E53" s="319"/>
      <c r="F53" s="320"/>
    </row>
    <row r="54" spans="2:11" s="3" customFormat="1" ht="26.25" outlineLevel="1" thickBot="1" x14ac:dyDescent="0.25">
      <c r="B54" s="20" t="s">
        <v>17</v>
      </c>
      <c r="C54" s="21" t="s">
        <v>18</v>
      </c>
      <c r="D54" s="7" t="s">
        <v>19</v>
      </c>
      <c r="E54" s="7" t="s">
        <v>20</v>
      </c>
      <c r="F54" s="22" t="s">
        <v>13</v>
      </c>
    </row>
    <row r="55" spans="2:11" s="3" customFormat="1" ht="12.75" outlineLevel="1" x14ac:dyDescent="0.2">
      <c r="B55" s="8" t="s">
        <v>176</v>
      </c>
      <c r="C55" s="9">
        <v>2</v>
      </c>
      <c r="D55" s="23">
        <v>88</v>
      </c>
      <c r="E55" s="24">
        <v>13.66</v>
      </c>
      <c r="F55" s="25">
        <f>D55*E55*C55</f>
        <v>2404.16</v>
      </c>
    </row>
    <row r="56" spans="2:11" s="3" customFormat="1" ht="12.75" outlineLevel="1" x14ac:dyDescent="0.2">
      <c r="B56" s="8" t="s">
        <v>121</v>
      </c>
      <c r="C56" s="9">
        <v>1</v>
      </c>
      <c r="D56" s="23">
        <v>88</v>
      </c>
      <c r="E56" s="24">
        <v>13.66</v>
      </c>
      <c r="F56" s="25">
        <f>D56*E56*C56</f>
        <v>1202.08</v>
      </c>
    </row>
    <row r="57" spans="2:11" s="3" customFormat="1" ht="12.75" outlineLevel="1" x14ac:dyDescent="0.2">
      <c r="B57" s="8" t="s">
        <v>153</v>
      </c>
      <c r="C57" s="9">
        <v>1</v>
      </c>
      <c r="D57" s="23">
        <v>88</v>
      </c>
      <c r="E57" s="24">
        <v>9.83</v>
      </c>
      <c r="F57" s="25">
        <f>D57*E57*C57</f>
        <v>865.04</v>
      </c>
    </row>
    <row r="58" spans="2:11" s="3" customFormat="1" ht="13.5" outlineLevel="1" thickBot="1" x14ac:dyDescent="0.25">
      <c r="B58" s="26"/>
      <c r="C58" s="27"/>
      <c r="D58" s="28"/>
      <c r="E58" s="29"/>
      <c r="F58" s="30">
        <f>D58*E58*C58</f>
        <v>0</v>
      </c>
    </row>
    <row r="59" spans="2:11" s="3" customFormat="1" ht="13.5" outlineLevel="1" thickBot="1" x14ac:dyDescent="0.25">
      <c r="B59" s="31" t="s">
        <v>21</v>
      </c>
      <c r="C59" s="32"/>
      <c r="D59" s="32"/>
      <c r="E59" s="32"/>
      <c r="F59" s="33">
        <f>SUM(F55:F58)</f>
        <v>4471.28</v>
      </c>
    </row>
    <row r="60" spans="2:11" s="3" customFormat="1" ht="15.75" x14ac:dyDescent="0.2">
      <c r="B60" s="312" t="s">
        <v>7</v>
      </c>
      <c r="C60" s="312"/>
      <c r="D60" s="312"/>
      <c r="E60" s="312"/>
      <c r="F60" s="280">
        <f>SUM($F$52,$F$59)</f>
        <v>4471.28</v>
      </c>
    </row>
    <row r="61" spans="2:11" s="3" customFormat="1" outlineLevel="1" x14ac:dyDescent="0.25">
      <c r="B61" s="16"/>
      <c r="C61" s="16"/>
      <c r="D61" s="16"/>
      <c r="E61" s="16"/>
      <c r="F61" s="16"/>
      <c r="G61"/>
      <c r="H61"/>
      <c r="I61"/>
      <c r="J61"/>
      <c r="K61"/>
    </row>
    <row r="62" spans="2:11" s="3" customFormat="1" ht="15.75" outlineLevel="1" x14ac:dyDescent="0.25">
      <c r="B62" s="312" t="s">
        <v>22</v>
      </c>
      <c r="C62" s="312"/>
      <c r="D62" s="312"/>
      <c r="E62" s="312"/>
      <c r="F62" s="312"/>
      <c r="G62"/>
      <c r="H62"/>
      <c r="I62"/>
      <c r="J62"/>
      <c r="K62"/>
    </row>
    <row r="63" spans="2:11" customFormat="1" outlineLevel="1" x14ac:dyDescent="0.25">
      <c r="B63" s="16"/>
      <c r="C63" s="16"/>
      <c r="D63" s="16"/>
      <c r="E63" s="16"/>
      <c r="F63" s="16"/>
    </row>
    <row r="64" spans="2:11" s="3" customFormat="1" outlineLevel="1" x14ac:dyDescent="0.25">
      <c r="B64" s="314" t="s">
        <v>23</v>
      </c>
      <c r="C64" s="315"/>
      <c r="D64" s="315"/>
      <c r="E64" s="315"/>
      <c r="F64" s="315"/>
      <c r="G64"/>
      <c r="H64"/>
      <c r="I64"/>
      <c r="J64"/>
      <c r="K64"/>
    </row>
    <row r="65" spans="2:11" s="3" customFormat="1" outlineLevel="1" x14ac:dyDescent="0.25">
      <c r="B65" s="21" t="s">
        <v>24</v>
      </c>
      <c r="C65" s="21" t="s">
        <v>25</v>
      </c>
      <c r="D65" s="21" t="s">
        <v>26</v>
      </c>
      <c r="E65" s="307" t="s">
        <v>27</v>
      </c>
      <c r="F65" s="308"/>
      <c r="G65"/>
      <c r="H65"/>
      <c r="I65"/>
      <c r="J65"/>
      <c r="K65"/>
    </row>
    <row r="66" spans="2:11" s="3" customFormat="1" outlineLevel="1" x14ac:dyDescent="0.25">
      <c r="B66" s="35"/>
      <c r="C66" s="35"/>
      <c r="D66" s="35"/>
      <c r="E66" s="10"/>
      <c r="F66" s="10"/>
      <c r="G66"/>
      <c r="H66"/>
      <c r="I66"/>
      <c r="J66"/>
      <c r="K66"/>
    </row>
    <row r="67" spans="2:11" s="3" customFormat="1" outlineLevel="1" x14ac:dyDescent="0.25">
      <c r="B67" s="326" t="s">
        <v>28</v>
      </c>
      <c r="C67" s="326"/>
      <c r="D67" s="326"/>
      <c r="E67" s="34"/>
      <c r="F67" s="16"/>
      <c r="G67"/>
      <c r="H67"/>
      <c r="I67"/>
      <c r="J67"/>
      <c r="K67"/>
    </row>
    <row r="68" spans="2:11" s="3" customFormat="1" outlineLevel="1" x14ac:dyDescent="0.25">
      <c r="B68" s="304" t="s">
        <v>29</v>
      </c>
      <c r="C68" s="304"/>
      <c r="D68" s="304"/>
      <c r="E68" s="34"/>
      <c r="F68" s="16"/>
      <c r="G68"/>
      <c r="H68"/>
      <c r="I68"/>
      <c r="J68"/>
      <c r="K68"/>
    </row>
    <row r="69" spans="2:11" s="3" customFormat="1" outlineLevel="1" x14ac:dyDescent="0.25">
      <c r="B69" s="36"/>
      <c r="C69" s="36"/>
      <c r="D69" s="36"/>
      <c r="E69"/>
      <c r="F69"/>
    </row>
    <row r="70" spans="2:11" s="3" customFormat="1" outlineLevel="1" x14ac:dyDescent="0.25">
      <c r="B70" s="37" t="s">
        <v>30</v>
      </c>
      <c r="C70" s="40">
        <v>0.2</v>
      </c>
      <c r="D70" s="38">
        <f t="shared" ref="D70:D76" si="1">(C70*$F$60)</f>
        <v>894.25599999999997</v>
      </c>
      <c r="E70"/>
      <c r="F70"/>
    </row>
    <row r="71" spans="2:11" s="3" customFormat="1" ht="12.75" outlineLevel="1" x14ac:dyDescent="0.2">
      <c r="B71" s="39" t="s">
        <v>36</v>
      </c>
      <c r="C71" s="40">
        <v>1.4999999999999999E-2</v>
      </c>
      <c r="D71" s="38">
        <f>(C71*$F$60)</f>
        <v>67.069199999999995</v>
      </c>
    </row>
    <row r="72" spans="2:11" s="3" customFormat="1" ht="12.75" outlineLevel="1" x14ac:dyDescent="0.2">
      <c r="B72" s="39" t="s">
        <v>35</v>
      </c>
      <c r="C72" s="40">
        <v>0.01</v>
      </c>
      <c r="D72" s="38">
        <f>(C72*$F$60)</f>
        <v>44.712800000000001</v>
      </c>
    </row>
    <row r="73" spans="2:11" s="3" customFormat="1" ht="12.75" outlineLevel="1" x14ac:dyDescent="0.2">
      <c r="B73" s="39" t="s">
        <v>33</v>
      </c>
      <c r="C73" s="40">
        <v>2E-3</v>
      </c>
      <c r="D73" s="38">
        <f>(C73*$F$60)</f>
        <v>8.9425600000000003</v>
      </c>
    </row>
    <row r="74" spans="2:11" s="3" customFormat="1" ht="12.75" outlineLevel="1" x14ac:dyDescent="0.2">
      <c r="B74" s="41" t="s">
        <v>37</v>
      </c>
      <c r="C74" s="40">
        <v>6.0000000000000001E-3</v>
      </c>
      <c r="D74" s="38">
        <f>(C74*$F$60)</f>
        <v>26.827679999999997</v>
      </c>
      <c r="F74" s="113"/>
    </row>
    <row r="75" spans="2:11" s="3" customFormat="1" outlineLevel="1" x14ac:dyDescent="0.25">
      <c r="B75" s="39" t="s">
        <v>34</v>
      </c>
      <c r="C75" s="40">
        <v>2.5000000000000001E-2</v>
      </c>
      <c r="D75" s="38">
        <f>(C75*$F$60)</f>
        <v>111.782</v>
      </c>
      <c r="E75" s="72"/>
      <c r="F75"/>
    </row>
    <row r="76" spans="2:11" s="3" customFormat="1" outlineLevel="1" x14ac:dyDescent="0.25">
      <c r="B76" s="39" t="s">
        <v>31</v>
      </c>
      <c r="C76" s="40">
        <v>0.03</v>
      </c>
      <c r="D76" s="38">
        <f t="shared" si="1"/>
        <v>134.13839999999999</v>
      </c>
      <c r="E76"/>
      <c r="F76" s="286"/>
    </row>
    <row r="77" spans="2:11" s="3" customFormat="1" ht="12.75" outlineLevel="1" x14ac:dyDescent="0.2">
      <c r="B77" s="39" t="s">
        <v>32</v>
      </c>
      <c r="C77" s="40">
        <v>0.08</v>
      </c>
      <c r="D77" s="38">
        <f t="shared" ref="D77" si="2">(C77*$F$60)</f>
        <v>357.70240000000001</v>
      </c>
    </row>
    <row r="78" spans="2:11" s="3" customFormat="1" ht="12.75" outlineLevel="1" x14ac:dyDescent="0.2">
      <c r="B78" s="36"/>
      <c r="C78" s="36"/>
      <c r="D78" s="36"/>
    </row>
    <row r="79" spans="2:11" s="3" customFormat="1" outlineLevel="1" x14ac:dyDescent="0.25">
      <c r="B79" s="42" t="s">
        <v>38</v>
      </c>
      <c r="C79" s="43">
        <f>SUM(C70:C77)</f>
        <v>0.36800000000000005</v>
      </c>
      <c r="D79" s="44">
        <f>(SUM(D70:D77))</f>
        <v>1645.4310399999999</v>
      </c>
      <c r="E79" s="34"/>
      <c r="F79" s="16"/>
      <c r="G79"/>
      <c r="H79"/>
      <c r="I79"/>
      <c r="J79"/>
      <c r="K79"/>
    </row>
    <row r="80" spans="2:11" s="3" customFormat="1" outlineLevel="1" x14ac:dyDescent="0.25">
      <c r="B80" s="36"/>
      <c r="C80" s="36"/>
      <c r="D80" s="36"/>
      <c r="E80" s="34"/>
      <c r="F80" s="16"/>
      <c r="G80"/>
      <c r="H80"/>
      <c r="I80"/>
      <c r="J80"/>
      <c r="K80"/>
    </row>
    <row r="81" spans="2:11" s="3" customFormat="1" outlineLevel="1" x14ac:dyDescent="0.25">
      <c r="B81" s="304" t="s">
        <v>39</v>
      </c>
      <c r="C81" s="304"/>
      <c r="D81" s="304"/>
      <c r="E81" s="34"/>
      <c r="F81" s="16"/>
      <c r="G81"/>
      <c r="H81"/>
      <c r="I81"/>
      <c r="J81"/>
      <c r="K81"/>
    </row>
    <row r="82" spans="2:11" s="3" customFormat="1" outlineLevel="1" x14ac:dyDescent="0.25">
      <c r="B82" s="304" t="s">
        <v>40</v>
      </c>
      <c r="C82" s="304"/>
      <c r="D82" s="304"/>
      <c r="E82" s="34"/>
      <c r="F82" s="16"/>
      <c r="G82"/>
      <c r="H82"/>
      <c r="I82"/>
      <c r="J82"/>
      <c r="K82"/>
    </row>
    <row r="83" spans="2:11" s="3" customFormat="1" outlineLevel="1" x14ac:dyDescent="0.25">
      <c r="B83" s="10"/>
      <c r="C83" s="45"/>
      <c r="D83" s="34"/>
      <c r="E83" s="34"/>
      <c r="F83" s="16"/>
      <c r="G83"/>
      <c r="H83"/>
      <c r="I83"/>
      <c r="J83"/>
      <c r="K83"/>
    </row>
    <row r="84" spans="2:11" s="3" customFormat="1" outlineLevel="1" x14ac:dyDescent="0.25">
      <c r="B84" s="37" t="s">
        <v>245</v>
      </c>
      <c r="C84" s="296">
        <v>0.17929999999999999</v>
      </c>
      <c r="D84" s="38">
        <f t="shared" ref="D84:D92" si="3">(C84*$F$60)</f>
        <v>801.70050399999991</v>
      </c>
      <c r="E84" s="34"/>
      <c r="F84" s="16"/>
      <c r="G84"/>
      <c r="H84"/>
      <c r="I84"/>
      <c r="J84"/>
      <c r="K84"/>
    </row>
    <row r="85" spans="2:11" s="3" customFormat="1" outlineLevel="1" x14ac:dyDescent="0.25">
      <c r="B85" s="39" t="s">
        <v>246</v>
      </c>
      <c r="C85" s="297">
        <v>4.24E-2</v>
      </c>
      <c r="D85" s="38">
        <f t="shared" si="3"/>
        <v>189.58227199999999</v>
      </c>
      <c r="E85" s="34"/>
      <c r="F85" s="16"/>
      <c r="G85"/>
      <c r="H85"/>
      <c r="I85"/>
      <c r="J85"/>
      <c r="K85"/>
    </row>
    <row r="86" spans="2:11" s="3" customFormat="1" outlineLevel="1" x14ac:dyDescent="0.25">
      <c r="B86" s="39" t="s">
        <v>286</v>
      </c>
      <c r="C86" s="297">
        <v>8.3999999999999995E-3</v>
      </c>
      <c r="D86" s="38">
        <f t="shared" si="3"/>
        <v>37.558751999999998</v>
      </c>
      <c r="E86" s="34"/>
      <c r="F86" s="16"/>
      <c r="G86"/>
      <c r="H86"/>
      <c r="I86"/>
      <c r="J86"/>
      <c r="K86"/>
    </row>
    <row r="87" spans="2:11" s="3" customFormat="1" ht="12.75" outlineLevel="1" x14ac:dyDescent="0.2">
      <c r="B87" s="104" t="s">
        <v>287</v>
      </c>
      <c r="C87" s="298">
        <v>0.11020000000000001</v>
      </c>
      <c r="D87" s="38">
        <f t="shared" si="3"/>
        <v>492.73505599999999</v>
      </c>
      <c r="E87" s="34"/>
      <c r="F87" s="16"/>
    </row>
    <row r="88" spans="2:11" s="3" customFormat="1" ht="12.75" outlineLevel="1" x14ac:dyDescent="0.2">
      <c r="B88" s="46" t="s">
        <v>288</v>
      </c>
      <c r="C88" s="299">
        <v>5.9999999999999995E-4</v>
      </c>
      <c r="D88" s="38">
        <f t="shared" si="3"/>
        <v>2.6827679999999998</v>
      </c>
      <c r="E88" s="34"/>
      <c r="F88" s="16"/>
    </row>
    <row r="89" spans="2:11" s="3" customFormat="1" ht="12.75" outlineLevel="1" x14ac:dyDescent="0.2">
      <c r="B89" s="46" t="s">
        <v>249</v>
      </c>
      <c r="C89" s="299">
        <v>7.3000000000000001E-3</v>
      </c>
      <c r="D89" s="38">
        <f t="shared" si="3"/>
        <v>32.640343999999999</v>
      </c>
      <c r="E89" s="34"/>
      <c r="F89" s="16"/>
    </row>
    <row r="90" spans="2:11" s="3" customFormat="1" ht="12.75" outlineLevel="1" x14ac:dyDescent="0.2">
      <c r="B90" s="46" t="s">
        <v>289</v>
      </c>
      <c r="C90" s="299">
        <v>1E-3</v>
      </c>
      <c r="D90" s="38">
        <f t="shared" si="3"/>
        <v>4.4712800000000001</v>
      </c>
      <c r="E90" s="34"/>
      <c r="F90" s="16"/>
    </row>
    <row r="91" spans="2:11" s="3" customFormat="1" ht="12.75" outlineLevel="1" x14ac:dyDescent="0.2">
      <c r="B91" s="46" t="s">
        <v>247</v>
      </c>
      <c r="C91" s="299">
        <v>0.11559999999999999</v>
      </c>
      <c r="D91" s="38">
        <f t="shared" si="3"/>
        <v>516.87996799999996</v>
      </c>
      <c r="E91" s="34"/>
      <c r="F91" s="16"/>
    </row>
    <row r="92" spans="2:11" s="3" customFormat="1" ht="12.75" outlineLevel="1" x14ac:dyDescent="0.2">
      <c r="B92" s="47" t="s">
        <v>290</v>
      </c>
      <c r="C92" s="48">
        <v>4.0000000000000002E-4</v>
      </c>
      <c r="D92" s="38">
        <f t="shared" si="3"/>
        <v>1.7885119999999999</v>
      </c>
      <c r="E92" s="34"/>
      <c r="F92" s="16"/>
    </row>
    <row r="93" spans="2:11" s="3" customFormat="1" outlineLevel="1" x14ac:dyDescent="0.25">
      <c r="B93" s="10"/>
      <c r="C93" s="45"/>
      <c r="D93" s="34"/>
      <c r="E93" s="34"/>
      <c r="F93" s="16"/>
    </row>
    <row r="94" spans="2:11" s="3" customFormat="1" ht="12.75" outlineLevel="1" x14ac:dyDescent="0.2">
      <c r="B94" s="42" t="s">
        <v>41</v>
      </c>
      <c r="C94" s="43">
        <f>SUM(C84:C92)</f>
        <v>0.46519999999999995</v>
      </c>
      <c r="D94" s="44">
        <f>SUM(D84:D92)</f>
        <v>2080.0394559999995</v>
      </c>
      <c r="E94" s="34"/>
      <c r="F94" s="16"/>
    </row>
    <row r="95" spans="2:11" s="3" customFormat="1" outlineLevel="1" x14ac:dyDescent="0.25">
      <c r="B95" s="10"/>
      <c r="C95" s="45"/>
      <c r="D95" s="34"/>
      <c r="E95" s="34"/>
      <c r="F95" s="16"/>
    </row>
    <row r="96" spans="2:11" s="3" customFormat="1" ht="12.75" outlineLevel="1" x14ac:dyDescent="0.2">
      <c r="B96" s="304" t="s">
        <v>42</v>
      </c>
      <c r="C96" s="304"/>
      <c r="D96" s="304"/>
    </row>
    <row r="97" spans="2:11" s="3" customFormat="1" ht="12.75" outlineLevel="1" x14ac:dyDescent="0.2">
      <c r="B97" s="305" t="s">
        <v>43</v>
      </c>
      <c r="C97" s="305"/>
      <c r="D97" s="305"/>
    </row>
    <row r="98" spans="2:11" s="3" customFormat="1" ht="12.75" outlineLevel="1" x14ac:dyDescent="0.2"/>
    <row r="99" spans="2:11" s="3" customFormat="1" ht="12.75" outlineLevel="1" x14ac:dyDescent="0.2">
      <c r="B99" s="49" t="s">
        <v>252</v>
      </c>
      <c r="C99" s="50">
        <v>4.5900000000000003E-2</v>
      </c>
      <c r="D99" s="38">
        <f>(C99*$F$60)</f>
        <v>205.231752</v>
      </c>
    </row>
    <row r="100" spans="2:11" s="3" customFormat="1" ht="12.75" outlineLevel="1" x14ac:dyDescent="0.2">
      <c r="B100" s="49" t="s">
        <v>291</v>
      </c>
      <c r="C100" s="50">
        <v>2.2599999999999999E-2</v>
      </c>
      <c r="D100" s="38">
        <f>(C100*$F$60)</f>
        <v>101.05092799999998</v>
      </c>
    </row>
    <row r="101" spans="2:11" s="3" customFormat="1" ht="12.75" outlineLevel="1" x14ac:dyDescent="0.2">
      <c r="B101" s="49" t="s">
        <v>255</v>
      </c>
      <c r="C101" s="50">
        <v>2.5499999999999998E-2</v>
      </c>
      <c r="D101" s="38">
        <f t="shared" ref="D101:D103" si="4">(C101*$F$60)</f>
        <v>114.01763999999999</v>
      </c>
    </row>
    <row r="102" spans="2:11" s="3" customFormat="1" ht="12.75" outlineLevel="1" x14ac:dyDescent="0.2">
      <c r="B102" s="49" t="s">
        <v>256</v>
      </c>
      <c r="C102" s="50">
        <v>3.8999999999999998E-3</v>
      </c>
      <c r="D102" s="38">
        <f t="shared" si="4"/>
        <v>17.437991999999998</v>
      </c>
    </row>
    <row r="103" spans="2:11" s="3" customFormat="1" ht="12.75" outlineLevel="1" x14ac:dyDescent="0.2">
      <c r="B103" s="51"/>
      <c r="C103" s="52"/>
      <c r="D103" s="38">
        <f t="shared" si="4"/>
        <v>0</v>
      </c>
    </row>
    <row r="104" spans="2:11" s="3" customFormat="1" ht="12.75" outlineLevel="1" x14ac:dyDescent="0.2">
      <c r="B104" s="16"/>
      <c r="C104" s="45"/>
      <c r="D104" s="34"/>
    </row>
    <row r="105" spans="2:11" s="3" customFormat="1" ht="12.75" outlineLevel="1" x14ac:dyDescent="0.2">
      <c r="B105" s="42" t="s">
        <v>44</v>
      </c>
      <c r="C105" s="43">
        <f>SUM(C99:C103)</f>
        <v>9.7900000000000001E-2</v>
      </c>
      <c r="D105" s="44">
        <f>SUM(D99:D103)</f>
        <v>437.73831199999995</v>
      </c>
    </row>
    <row r="106" spans="2:11" s="3" customFormat="1" ht="12.75" outlineLevel="1" x14ac:dyDescent="0.2">
      <c r="B106" s="16"/>
      <c r="C106" s="45"/>
      <c r="D106" s="34"/>
    </row>
    <row r="107" spans="2:11" s="3" customFormat="1" ht="12.75" outlineLevel="1" x14ac:dyDescent="0.2">
      <c r="B107" s="304" t="s">
        <v>45</v>
      </c>
      <c r="C107" s="304"/>
      <c r="D107" s="304"/>
      <c r="F107" s="276"/>
    </row>
    <row r="108" spans="2:11" s="3" customFormat="1" ht="12.75" outlineLevel="1" x14ac:dyDescent="0.2">
      <c r="B108" s="305" t="s">
        <v>46</v>
      </c>
      <c r="C108" s="305"/>
      <c r="D108" s="305"/>
    </row>
    <row r="109" spans="2:11" s="3" customFormat="1" ht="12.75" outlineLevel="1" x14ac:dyDescent="0.2">
      <c r="B109" s="305"/>
      <c r="C109" s="305"/>
      <c r="D109" s="305"/>
    </row>
    <row r="110" spans="2:11" s="3" customFormat="1" ht="12.75" outlineLevel="1" x14ac:dyDescent="0.2">
      <c r="B110" s="16"/>
      <c r="C110" s="45"/>
      <c r="D110" s="34"/>
      <c r="G110" s="58"/>
      <c r="H110" s="58"/>
      <c r="I110" s="58"/>
      <c r="J110" s="58"/>
      <c r="K110" s="58"/>
    </row>
    <row r="111" spans="2:11" s="3" customFormat="1" outlineLevel="1" x14ac:dyDescent="0.25">
      <c r="B111"/>
      <c r="C111" s="43">
        <f>C79*C94</f>
        <v>0.1711936</v>
      </c>
      <c r="D111" s="38">
        <f>(C111*$F$60)</f>
        <v>765.45451980799999</v>
      </c>
    </row>
    <row r="112" spans="2:11" s="3" customFormat="1" outlineLevel="1" x14ac:dyDescent="0.25">
      <c r="B112"/>
      <c r="C112" s="53"/>
      <c r="D112" s="54"/>
    </row>
    <row r="113" spans="2:11" s="3" customFormat="1" ht="12.75" outlineLevel="1" x14ac:dyDescent="0.2">
      <c r="B113" s="42" t="s">
        <v>47</v>
      </c>
      <c r="C113" s="43">
        <f>C111</f>
        <v>0.1711936</v>
      </c>
      <c r="D113" s="44">
        <f>D111</f>
        <v>765.45451980799999</v>
      </c>
      <c r="E113" s="277"/>
    </row>
    <row r="114" spans="2:11" s="3" customFormat="1" outlineLevel="1" x14ac:dyDescent="0.25">
      <c r="B114"/>
      <c r="C114" s="53"/>
      <c r="D114" s="54"/>
      <c r="E114" s="34"/>
      <c r="F114" s="16"/>
    </row>
    <row r="115" spans="2:11" s="3" customFormat="1" ht="12.75" outlineLevel="1" x14ac:dyDescent="0.2">
      <c r="B115" s="55" t="s">
        <v>48</v>
      </c>
      <c r="C115" s="56">
        <f>C113+C105+C94+C79</f>
        <v>1.1022936000000001</v>
      </c>
      <c r="D115" s="57">
        <f>C115*F60</f>
        <v>4928.6633278079998</v>
      </c>
      <c r="E115" s="34"/>
      <c r="F115" s="16"/>
    </row>
    <row r="116" spans="2:11" s="3" customFormat="1" ht="15.75" x14ac:dyDescent="0.2">
      <c r="B116" s="312" t="s">
        <v>49</v>
      </c>
      <c r="C116" s="312"/>
      <c r="D116" s="312"/>
      <c r="E116" s="312"/>
      <c r="F116" s="280">
        <f>D115</f>
        <v>4928.6633278079998</v>
      </c>
    </row>
    <row r="117" spans="2:11" s="3" customFormat="1" outlineLevel="1" x14ac:dyDescent="0.25">
      <c r="B117" s="10"/>
      <c r="C117" s="45"/>
      <c r="D117" s="34"/>
      <c r="E117" s="34"/>
      <c r="F117" s="16"/>
    </row>
    <row r="118" spans="2:11" s="3" customFormat="1" ht="15.75" outlineLevel="1" x14ac:dyDescent="0.2">
      <c r="B118" s="312" t="s">
        <v>50</v>
      </c>
      <c r="C118" s="312"/>
      <c r="D118" s="312"/>
      <c r="E118" s="312"/>
      <c r="F118" s="312"/>
    </row>
    <row r="119" spans="2:11" customFormat="1" ht="25.5" outlineLevel="1" x14ac:dyDescent="0.25">
      <c r="B119" s="21" t="s">
        <v>51</v>
      </c>
      <c r="C119" s="21" t="s">
        <v>52</v>
      </c>
      <c r="D119" s="21" t="s">
        <v>53</v>
      </c>
      <c r="E119" s="21" t="s">
        <v>54</v>
      </c>
      <c r="F119" s="21" t="s">
        <v>55</v>
      </c>
      <c r="G119" s="3"/>
      <c r="H119" s="3"/>
      <c r="I119" s="3"/>
      <c r="J119" s="3"/>
      <c r="K119" s="3"/>
    </row>
    <row r="120" spans="2:11" customFormat="1" outlineLevel="1" x14ac:dyDescent="0.25">
      <c r="B120" s="67" t="s">
        <v>266</v>
      </c>
      <c r="C120" s="64">
        <v>4</v>
      </c>
      <c r="D120" s="105">
        <v>10</v>
      </c>
      <c r="E120" s="64">
        <v>30</v>
      </c>
      <c r="F120" s="61">
        <f t="shared" ref="F120:F125" si="5">D120*E120*C120</f>
        <v>1200</v>
      </c>
      <c r="G120" s="3"/>
      <c r="H120" s="3"/>
      <c r="I120" s="3"/>
      <c r="J120" s="3"/>
      <c r="K120" s="3"/>
    </row>
    <row r="121" spans="2:11" customFormat="1" outlineLevel="1" x14ac:dyDescent="0.25">
      <c r="B121" s="68"/>
      <c r="C121" s="64"/>
      <c r="D121" s="64"/>
      <c r="E121" s="64"/>
      <c r="F121" s="61">
        <f t="shared" si="5"/>
        <v>0</v>
      </c>
      <c r="G121" s="3"/>
      <c r="H121" s="3"/>
      <c r="I121" s="3"/>
      <c r="J121" s="3"/>
      <c r="K121" s="3"/>
    </row>
    <row r="122" spans="2:11" customFormat="1" outlineLevel="1" x14ac:dyDescent="0.25">
      <c r="B122" s="68"/>
      <c r="C122" s="64"/>
      <c r="D122" s="23"/>
      <c r="E122" s="64"/>
      <c r="F122" s="61">
        <f t="shared" si="5"/>
        <v>0</v>
      </c>
      <c r="G122" s="3"/>
      <c r="H122" s="3"/>
      <c r="I122" s="3"/>
      <c r="J122" s="3"/>
      <c r="K122" s="3"/>
    </row>
    <row r="123" spans="2:11" customFormat="1" outlineLevel="1" x14ac:dyDescent="0.25">
      <c r="B123" s="68"/>
      <c r="C123" s="64"/>
      <c r="D123" s="23"/>
      <c r="E123" s="64"/>
      <c r="F123" s="61">
        <f t="shared" si="5"/>
        <v>0</v>
      </c>
      <c r="G123" s="58"/>
      <c r="H123" s="58"/>
      <c r="I123" s="58"/>
      <c r="J123" s="58"/>
      <c r="K123" s="58"/>
    </row>
    <row r="124" spans="2:11" customFormat="1" outlineLevel="1" x14ac:dyDescent="0.25">
      <c r="B124" s="68"/>
      <c r="C124" s="64"/>
      <c r="D124" s="23"/>
      <c r="E124" s="64"/>
      <c r="F124" s="61">
        <f t="shared" si="5"/>
        <v>0</v>
      </c>
      <c r="G124" s="3"/>
      <c r="H124" s="3"/>
      <c r="I124" s="3"/>
      <c r="J124" s="3"/>
      <c r="K124" s="3"/>
    </row>
    <row r="125" spans="2:11" customFormat="1" outlineLevel="1" x14ac:dyDescent="0.25">
      <c r="B125" s="69"/>
      <c r="C125" s="70"/>
      <c r="D125" s="71"/>
      <c r="E125" s="70"/>
      <c r="F125" s="61">
        <f t="shared" si="5"/>
        <v>0</v>
      </c>
      <c r="G125" s="3"/>
      <c r="H125" s="3"/>
      <c r="I125" s="3"/>
      <c r="J125" s="3"/>
      <c r="K125" s="3"/>
    </row>
    <row r="126" spans="2:11" customFormat="1" outlineLevel="1" x14ac:dyDescent="0.25">
      <c r="B126" s="72"/>
      <c r="C126" s="327" t="s">
        <v>56</v>
      </c>
      <c r="D126" s="328"/>
      <c r="E126" s="328"/>
      <c r="F126" s="57">
        <f>SUM($F$120:$F$125)</f>
        <v>1200</v>
      </c>
      <c r="G126" s="3"/>
      <c r="H126" s="3"/>
      <c r="I126" s="3"/>
      <c r="J126" s="3"/>
      <c r="K126" s="3"/>
    </row>
    <row r="127" spans="2:11" s="3" customFormat="1" ht="15.75" x14ac:dyDescent="0.2">
      <c r="B127" s="312" t="s">
        <v>57</v>
      </c>
      <c r="C127" s="312"/>
      <c r="D127" s="312"/>
      <c r="E127" s="312"/>
      <c r="F127" s="280">
        <f>F126</f>
        <v>1200</v>
      </c>
    </row>
    <row r="128" spans="2:11" customFormat="1" outlineLevel="1" x14ac:dyDescent="0.25">
      <c r="B128" s="72"/>
      <c r="C128" s="72"/>
      <c r="D128" s="72"/>
      <c r="E128" s="72"/>
      <c r="F128" s="72"/>
      <c r="G128" s="3"/>
      <c r="H128" s="3"/>
      <c r="I128" s="3"/>
      <c r="J128" s="3"/>
      <c r="K128" s="3"/>
    </row>
    <row r="129" spans="2:12" s="3" customFormat="1" ht="15.75" outlineLevel="1" x14ac:dyDescent="0.2">
      <c r="B129" s="312" t="s">
        <v>58</v>
      </c>
      <c r="C129" s="312"/>
      <c r="D129" s="312"/>
      <c r="E129" s="312"/>
      <c r="F129" s="312"/>
    </row>
    <row r="130" spans="2:12" customFormat="1" ht="25.5" outlineLevel="1" x14ac:dyDescent="0.25">
      <c r="B130" s="21" t="s">
        <v>51</v>
      </c>
      <c r="C130" s="21" t="s">
        <v>52</v>
      </c>
      <c r="D130" s="21" t="s">
        <v>53</v>
      </c>
      <c r="E130" s="21" t="s">
        <v>54</v>
      </c>
      <c r="F130" s="21" t="s">
        <v>55</v>
      </c>
      <c r="G130" s="3"/>
      <c r="H130" s="3"/>
      <c r="I130" s="3"/>
      <c r="J130" s="3"/>
      <c r="K130" s="3"/>
    </row>
    <row r="131" spans="2:12" customFormat="1" outlineLevel="1" x14ac:dyDescent="0.25">
      <c r="B131" s="67" t="s">
        <v>265</v>
      </c>
      <c r="C131" s="62">
        <v>4</v>
      </c>
      <c r="D131" s="64">
        <f>10*8.8</f>
        <v>88</v>
      </c>
      <c r="E131" s="64">
        <v>1</v>
      </c>
      <c r="F131" s="61">
        <f t="shared" ref="F131" si="6">C131*D131*E131</f>
        <v>352</v>
      </c>
      <c r="G131" s="3"/>
      <c r="H131" s="3"/>
      <c r="I131" s="3"/>
      <c r="J131" s="3"/>
      <c r="K131" s="3"/>
    </row>
    <row r="132" spans="2:12" customFormat="1" outlineLevel="1" x14ac:dyDescent="0.25">
      <c r="B132" s="67"/>
      <c r="C132" s="64"/>
      <c r="D132" s="64"/>
      <c r="E132" s="65"/>
      <c r="F132" s="61">
        <f t="shared" ref="F132:F133" si="7">C132*D132*E132</f>
        <v>0</v>
      </c>
    </row>
    <row r="133" spans="2:12" customFormat="1" outlineLevel="1" x14ac:dyDescent="0.25">
      <c r="B133" s="67"/>
      <c r="C133" s="64"/>
      <c r="D133" s="64"/>
      <c r="E133" s="66"/>
      <c r="F133" s="61">
        <f t="shared" si="7"/>
        <v>0</v>
      </c>
      <c r="G133" s="3"/>
      <c r="H133" s="3"/>
      <c r="I133" s="3"/>
      <c r="J133" s="3"/>
      <c r="K133" s="3"/>
    </row>
    <row r="134" spans="2:12" customFormat="1" outlineLevel="1" x14ac:dyDescent="0.25">
      <c r="B134" s="72"/>
      <c r="C134" s="321" t="s">
        <v>56</v>
      </c>
      <c r="D134" s="322"/>
      <c r="E134" s="279"/>
      <c r="F134" s="57">
        <f>SUM($F$131:$F$133)</f>
        <v>352</v>
      </c>
      <c r="G134" s="58"/>
      <c r="H134" s="58"/>
      <c r="I134" s="58"/>
      <c r="J134" s="58"/>
      <c r="K134" s="58"/>
    </row>
    <row r="135" spans="2:12" s="3" customFormat="1" ht="15.75" x14ac:dyDescent="0.25">
      <c r="B135" s="312" t="s">
        <v>59</v>
      </c>
      <c r="C135" s="312"/>
      <c r="D135" s="312"/>
      <c r="E135" s="312"/>
      <c r="F135" s="280">
        <f>F134</f>
        <v>352</v>
      </c>
      <c r="G135"/>
      <c r="H135"/>
      <c r="I135"/>
      <c r="J135"/>
      <c r="K135"/>
    </row>
    <row r="136" spans="2:12" s="3" customFormat="1" outlineLevel="1" x14ac:dyDescent="0.25">
      <c r="B136" s="16"/>
      <c r="C136" s="45"/>
      <c r="D136" s="34"/>
      <c r="E136" s="34"/>
      <c r="F136" s="16"/>
      <c r="G136"/>
      <c r="H136"/>
      <c r="I136"/>
      <c r="J136"/>
      <c r="K136"/>
    </row>
    <row r="137" spans="2:12" s="3" customFormat="1" ht="15.75" outlineLevel="1" x14ac:dyDescent="0.25">
      <c r="B137" s="313" t="s">
        <v>60</v>
      </c>
      <c r="C137" s="313"/>
      <c r="D137" s="313"/>
      <c r="E137" s="313"/>
      <c r="F137" s="313"/>
      <c r="G137"/>
      <c r="H137"/>
      <c r="I137"/>
      <c r="J137"/>
      <c r="K137"/>
    </row>
    <row r="138" spans="2:12" s="3" customFormat="1" ht="25.5" outlineLevel="1" x14ac:dyDescent="0.25">
      <c r="B138" s="21" t="s">
        <v>130</v>
      </c>
      <c r="C138" s="21" t="s">
        <v>279</v>
      </c>
      <c r="D138" s="21" t="s">
        <v>61</v>
      </c>
      <c r="E138" s="21" t="s">
        <v>62</v>
      </c>
      <c r="F138" s="21" t="s">
        <v>55</v>
      </c>
      <c r="G138"/>
      <c r="H138"/>
      <c r="I138"/>
      <c r="J138"/>
      <c r="K138"/>
      <c r="L138"/>
    </row>
    <row r="139" spans="2:12" s="3" customFormat="1" outlineLevel="1" x14ac:dyDescent="0.25">
      <c r="B139" s="287" t="s">
        <v>267</v>
      </c>
      <c r="C139" s="288" t="s">
        <v>280</v>
      </c>
      <c r="D139" s="291">
        <v>3</v>
      </c>
      <c r="E139" s="300">
        <v>38</v>
      </c>
      <c r="F139" s="61">
        <f t="shared" ref="F139:F151" si="8">D139*E139</f>
        <v>114</v>
      </c>
      <c r="G139"/>
      <c r="H139"/>
      <c r="I139"/>
      <c r="J139"/>
      <c r="K139"/>
      <c r="L139"/>
    </row>
    <row r="140" spans="2:12" s="3" customFormat="1" outlineLevel="1" x14ac:dyDescent="0.25">
      <c r="B140" s="287" t="s">
        <v>268</v>
      </c>
      <c r="C140" s="289" t="s">
        <v>281</v>
      </c>
      <c r="D140" s="292">
        <v>1</v>
      </c>
      <c r="E140" s="301">
        <v>5100</v>
      </c>
      <c r="F140" s="61">
        <f t="shared" si="8"/>
        <v>5100</v>
      </c>
      <c r="G140"/>
      <c r="H140"/>
      <c r="I140"/>
      <c r="J140"/>
      <c r="K140"/>
      <c r="L140"/>
    </row>
    <row r="141" spans="2:12" s="3" customFormat="1" ht="30" outlineLevel="1" x14ac:dyDescent="0.25">
      <c r="B141" s="287" t="s">
        <v>269</v>
      </c>
      <c r="C141" s="289" t="s">
        <v>280</v>
      </c>
      <c r="D141" s="292">
        <v>1</v>
      </c>
      <c r="E141" s="301">
        <v>1480</v>
      </c>
      <c r="F141" s="61">
        <f t="shared" si="8"/>
        <v>1480</v>
      </c>
      <c r="G141"/>
      <c r="H141"/>
      <c r="I141"/>
      <c r="J141"/>
      <c r="K141"/>
      <c r="L141"/>
    </row>
    <row r="142" spans="2:12" s="3" customFormat="1" outlineLevel="1" x14ac:dyDescent="0.25">
      <c r="B142" s="287" t="s">
        <v>270</v>
      </c>
      <c r="C142" s="289" t="s">
        <v>281</v>
      </c>
      <c r="D142" s="292">
        <v>1</v>
      </c>
      <c r="E142" s="301">
        <v>1700</v>
      </c>
      <c r="F142" s="61">
        <f t="shared" si="8"/>
        <v>1700</v>
      </c>
      <c r="G142"/>
      <c r="H142"/>
      <c r="I142"/>
      <c r="J142"/>
      <c r="K142"/>
      <c r="L142"/>
    </row>
    <row r="143" spans="2:12" s="3" customFormat="1" ht="30" outlineLevel="1" x14ac:dyDescent="0.25">
      <c r="B143" s="287" t="s">
        <v>271</v>
      </c>
      <c r="C143" s="289" t="s">
        <v>280</v>
      </c>
      <c r="D143" s="292">
        <v>1</v>
      </c>
      <c r="E143" s="301">
        <v>530</v>
      </c>
      <c r="F143" s="61">
        <f t="shared" si="8"/>
        <v>530</v>
      </c>
      <c r="G143"/>
      <c r="H143"/>
      <c r="I143"/>
      <c r="J143"/>
      <c r="K143"/>
      <c r="L143"/>
    </row>
    <row r="144" spans="2:12" s="3" customFormat="1" ht="30" outlineLevel="1" x14ac:dyDescent="0.25">
      <c r="B144" s="287" t="s">
        <v>272</v>
      </c>
      <c r="C144" s="289" t="s">
        <v>281</v>
      </c>
      <c r="D144" s="292">
        <v>1</v>
      </c>
      <c r="E144" s="301">
        <v>175</v>
      </c>
      <c r="F144" s="61">
        <f t="shared" si="8"/>
        <v>175</v>
      </c>
      <c r="G144"/>
      <c r="H144"/>
      <c r="I144"/>
      <c r="J144"/>
      <c r="K144"/>
      <c r="L144"/>
    </row>
    <row r="145" spans="2:12" s="3" customFormat="1" ht="30" outlineLevel="1" x14ac:dyDescent="0.25">
      <c r="B145" s="287" t="s">
        <v>273</v>
      </c>
      <c r="C145" s="289" t="s">
        <v>281</v>
      </c>
      <c r="D145" s="292">
        <v>4</v>
      </c>
      <c r="E145" s="301">
        <v>750</v>
      </c>
      <c r="F145" s="61">
        <f t="shared" si="8"/>
        <v>3000</v>
      </c>
      <c r="G145"/>
      <c r="H145"/>
      <c r="I145"/>
      <c r="J145"/>
      <c r="K145"/>
      <c r="L145"/>
    </row>
    <row r="146" spans="2:12" s="3" customFormat="1" ht="30" outlineLevel="1" x14ac:dyDescent="0.25">
      <c r="B146" s="287" t="s">
        <v>274</v>
      </c>
      <c r="C146" s="289" t="s">
        <v>281</v>
      </c>
      <c r="D146" s="292">
        <v>1</v>
      </c>
      <c r="E146" s="301">
        <v>61.8</v>
      </c>
      <c r="F146" s="61">
        <f t="shared" si="8"/>
        <v>61.8</v>
      </c>
      <c r="G146"/>
      <c r="H146"/>
      <c r="I146"/>
      <c r="J146"/>
      <c r="K146"/>
      <c r="L146"/>
    </row>
    <row r="147" spans="2:12" s="3" customFormat="1" outlineLevel="1" x14ac:dyDescent="0.25">
      <c r="B147" s="287" t="s">
        <v>275</v>
      </c>
      <c r="C147" s="289" t="s">
        <v>280</v>
      </c>
      <c r="D147" s="292">
        <v>3</v>
      </c>
      <c r="E147" s="301">
        <v>95.2</v>
      </c>
      <c r="F147" s="61">
        <f t="shared" si="8"/>
        <v>285.60000000000002</v>
      </c>
      <c r="G147"/>
      <c r="H147"/>
      <c r="I147"/>
      <c r="J147"/>
      <c r="K147"/>
      <c r="L147"/>
    </row>
    <row r="148" spans="2:12" s="3" customFormat="1" outlineLevel="1" x14ac:dyDescent="0.25">
      <c r="B148" s="287" t="s">
        <v>276</v>
      </c>
      <c r="C148" s="289" t="s">
        <v>281</v>
      </c>
      <c r="D148" s="292">
        <v>1</v>
      </c>
      <c r="E148" s="301">
        <v>1810</v>
      </c>
      <c r="F148" s="61">
        <f t="shared" si="8"/>
        <v>1810</v>
      </c>
      <c r="G148"/>
      <c r="H148"/>
      <c r="I148"/>
      <c r="J148"/>
      <c r="K148"/>
      <c r="L148"/>
    </row>
    <row r="149" spans="2:12" s="3" customFormat="1" outlineLevel="1" x14ac:dyDescent="0.25">
      <c r="B149" s="287" t="s">
        <v>277</v>
      </c>
      <c r="C149" s="289" t="s">
        <v>282</v>
      </c>
      <c r="D149" s="292">
        <v>100</v>
      </c>
      <c r="E149" s="301">
        <v>35.5</v>
      </c>
      <c r="F149" s="61">
        <f t="shared" si="8"/>
        <v>3550</v>
      </c>
      <c r="G149"/>
      <c r="H149"/>
      <c r="I149"/>
      <c r="J149"/>
      <c r="K149"/>
      <c r="L149"/>
    </row>
    <row r="150" spans="2:12" s="3" customFormat="1" outlineLevel="1" x14ac:dyDescent="0.25">
      <c r="B150" s="287" t="s">
        <v>278</v>
      </c>
      <c r="C150" s="290" t="s">
        <v>283</v>
      </c>
      <c r="D150" s="293">
        <v>45</v>
      </c>
      <c r="E150" s="302">
        <v>70</v>
      </c>
      <c r="F150" s="61">
        <f t="shared" si="8"/>
        <v>3150</v>
      </c>
      <c r="G150"/>
      <c r="H150"/>
      <c r="I150"/>
      <c r="J150"/>
      <c r="K150"/>
      <c r="L150"/>
    </row>
    <row r="151" spans="2:12" s="3" customFormat="1" outlineLevel="1" x14ac:dyDescent="0.25">
      <c r="B151" s="47"/>
      <c r="C151" s="46"/>
      <c r="D151" s="105"/>
      <c r="E151" s="64"/>
      <c r="F151" s="73">
        <f t="shared" si="8"/>
        <v>0</v>
      </c>
      <c r="G151"/>
      <c r="H151"/>
      <c r="I151"/>
      <c r="J151"/>
      <c r="K151"/>
      <c r="L151"/>
    </row>
    <row r="152" spans="2:12" s="3" customFormat="1" outlineLevel="1" x14ac:dyDescent="0.25">
      <c r="B152" s="74"/>
      <c r="C152" s="75" t="s">
        <v>63</v>
      </c>
      <c r="D152" s="281"/>
      <c r="E152" s="76"/>
      <c r="F152" s="57">
        <f>SUM(F139:F151)</f>
        <v>20956.400000000001</v>
      </c>
      <c r="G152"/>
      <c r="H152"/>
      <c r="I152"/>
      <c r="J152"/>
      <c r="K152"/>
      <c r="L152"/>
    </row>
    <row r="153" spans="2:12" s="3" customFormat="1" ht="15.75" x14ac:dyDescent="0.25">
      <c r="B153" s="312" t="s">
        <v>60</v>
      </c>
      <c r="C153" s="312"/>
      <c r="D153" s="312"/>
      <c r="E153" s="312"/>
      <c r="F153" s="280">
        <f>F152</f>
        <v>20956.400000000001</v>
      </c>
      <c r="G153"/>
      <c r="H153"/>
      <c r="I153"/>
      <c r="J153"/>
      <c r="K153"/>
    </row>
    <row r="154" spans="2:12" s="58" customFormat="1" ht="12.75" outlineLevel="1" x14ac:dyDescent="0.2">
      <c r="B154" s="77"/>
      <c r="D154" s="78"/>
      <c r="E154" s="79"/>
      <c r="G154" s="3"/>
      <c r="H154" s="3"/>
      <c r="I154" s="3"/>
      <c r="J154" s="3"/>
      <c r="K154" s="3"/>
    </row>
    <row r="155" spans="2:12" s="3" customFormat="1" ht="15.75" outlineLevel="1" x14ac:dyDescent="0.2">
      <c r="B155" s="313" t="s">
        <v>64</v>
      </c>
      <c r="C155" s="313"/>
      <c r="D155" s="313"/>
      <c r="E155" s="313"/>
      <c r="F155" s="313"/>
    </row>
    <row r="156" spans="2:12" s="3" customFormat="1" ht="25.5" outlineLevel="1" x14ac:dyDescent="0.2">
      <c r="B156" s="21" t="s">
        <v>51</v>
      </c>
      <c r="C156" s="21" t="s">
        <v>263</v>
      </c>
      <c r="D156" s="21" t="s">
        <v>65</v>
      </c>
      <c r="E156" s="21" t="s">
        <v>62</v>
      </c>
      <c r="F156" s="21" t="s">
        <v>55</v>
      </c>
      <c r="G156" s="2"/>
      <c r="H156" s="2"/>
      <c r="I156" s="2"/>
      <c r="J156" s="2"/>
      <c r="K156" s="2"/>
      <c r="L156" s="2"/>
    </row>
    <row r="157" spans="2:12" s="3" customFormat="1" ht="12.75" outlineLevel="1" x14ac:dyDescent="0.2">
      <c r="B157" s="67"/>
      <c r="C157" s="283"/>
      <c r="D157" s="64"/>
      <c r="E157" s="64"/>
      <c r="F157" s="63">
        <f t="shared" ref="F157:F159" si="9">D157*E157*C157</f>
        <v>0</v>
      </c>
    </row>
    <row r="158" spans="2:12" s="3" customFormat="1" ht="12.75" outlineLevel="1" x14ac:dyDescent="0.2">
      <c r="B158" s="67"/>
      <c r="C158" s="283"/>
      <c r="D158" s="64"/>
      <c r="E158" s="64"/>
      <c r="F158" s="63">
        <f t="shared" si="9"/>
        <v>0</v>
      </c>
      <c r="G158" s="58"/>
      <c r="H158" s="58"/>
      <c r="I158" s="58"/>
      <c r="J158" s="58"/>
      <c r="K158" s="58"/>
      <c r="L158" s="58"/>
    </row>
    <row r="159" spans="2:12" s="3" customFormat="1" ht="12.75" outlineLevel="1" x14ac:dyDescent="0.2">
      <c r="B159" s="67"/>
      <c r="C159" s="283"/>
      <c r="D159" s="64"/>
      <c r="E159" s="64"/>
      <c r="F159" s="63">
        <f t="shared" si="9"/>
        <v>0</v>
      </c>
      <c r="G159" s="58"/>
      <c r="H159" s="58"/>
      <c r="I159" s="58"/>
      <c r="J159" s="58"/>
      <c r="K159" s="58"/>
      <c r="L159" s="58"/>
    </row>
    <row r="160" spans="2:12" s="3" customFormat="1" ht="12.75" outlineLevel="1" x14ac:dyDescent="0.2">
      <c r="B160" s="74"/>
      <c r="C160" s="282" t="s">
        <v>66</v>
      </c>
      <c r="D160" s="282"/>
      <c r="E160" s="282"/>
      <c r="F160" s="57">
        <f>SUM(F157:F159)</f>
        <v>0</v>
      </c>
    </row>
    <row r="161" spans="2:11" s="3" customFormat="1" ht="15.75" x14ac:dyDescent="0.2">
      <c r="B161" s="312" t="s">
        <v>64</v>
      </c>
      <c r="C161" s="312"/>
      <c r="D161" s="312"/>
      <c r="E161" s="312"/>
      <c r="F161" s="280">
        <f>F160</f>
        <v>0</v>
      </c>
    </row>
    <row r="162" spans="2:11" s="58" customFormat="1" ht="12.75" outlineLevel="1" x14ac:dyDescent="0.2">
      <c r="B162" s="77"/>
      <c r="D162" s="78"/>
      <c r="E162" s="79"/>
      <c r="G162" s="3"/>
      <c r="H162" s="3"/>
      <c r="I162" s="3"/>
      <c r="J162" s="3"/>
      <c r="K162" s="3"/>
    </row>
    <row r="163" spans="2:11" s="3" customFormat="1" ht="15.75" outlineLevel="1" x14ac:dyDescent="0.2">
      <c r="B163" s="313" t="s">
        <v>67</v>
      </c>
      <c r="C163" s="313"/>
      <c r="D163" s="313"/>
      <c r="E163" s="313"/>
      <c r="F163" s="313"/>
    </row>
    <row r="164" spans="2:11" s="3" customFormat="1" ht="25.5" outlineLevel="1" x14ac:dyDescent="0.2">
      <c r="B164" s="21" t="s">
        <v>51</v>
      </c>
      <c r="C164" s="21" t="s">
        <v>263</v>
      </c>
      <c r="D164" s="21" t="s">
        <v>65</v>
      </c>
      <c r="E164" s="21" t="s">
        <v>62</v>
      </c>
      <c r="F164" s="21" t="s">
        <v>55</v>
      </c>
    </row>
    <row r="165" spans="2:11" s="3" customFormat="1" ht="12.75" outlineLevel="1" x14ac:dyDescent="0.2">
      <c r="B165" s="67"/>
      <c r="C165" s="23"/>
      <c r="D165" s="23"/>
      <c r="E165" s="64"/>
      <c r="F165" s="63">
        <f>C165*E165*D165</f>
        <v>0</v>
      </c>
    </row>
    <row r="166" spans="2:11" s="3" customFormat="1" ht="12.75" outlineLevel="1" x14ac:dyDescent="0.2">
      <c r="B166" s="67"/>
      <c r="C166" s="23"/>
      <c r="D166" s="23"/>
      <c r="E166" s="64"/>
      <c r="F166" s="63">
        <f t="shared" ref="F166:F167" si="10">C166*E166</f>
        <v>0</v>
      </c>
    </row>
    <row r="167" spans="2:11" s="3" customFormat="1" ht="12.75" outlineLevel="1" x14ac:dyDescent="0.2">
      <c r="B167" s="67"/>
      <c r="C167" s="23"/>
      <c r="D167" s="23"/>
      <c r="E167" s="64"/>
      <c r="F167" s="63">
        <f t="shared" si="10"/>
        <v>0</v>
      </c>
    </row>
    <row r="168" spans="2:11" s="3" customFormat="1" ht="12.75" outlineLevel="1" x14ac:dyDescent="0.2">
      <c r="B168" s="74"/>
      <c r="C168" s="80" t="s">
        <v>66</v>
      </c>
      <c r="D168" s="80"/>
      <c r="E168" s="80"/>
      <c r="F168" s="57">
        <f>SUM(F165:F167)</f>
        <v>0</v>
      </c>
    </row>
    <row r="169" spans="2:11" s="3" customFormat="1" ht="15.75" x14ac:dyDescent="0.2">
      <c r="B169" s="312" t="s">
        <v>67</v>
      </c>
      <c r="C169" s="312"/>
      <c r="D169" s="312"/>
      <c r="E169" s="312"/>
      <c r="F169" s="280">
        <f>F168</f>
        <v>0</v>
      </c>
    </row>
    <row r="170" spans="2:11" customFormat="1" outlineLevel="1" x14ac:dyDescent="0.25">
      <c r="B170" s="10"/>
      <c r="C170" s="81"/>
      <c r="D170" s="81"/>
      <c r="E170" s="81"/>
      <c r="F170" s="82"/>
      <c r="G170" s="3"/>
      <c r="H170" s="3"/>
      <c r="I170" s="3"/>
      <c r="J170" s="3"/>
      <c r="K170" s="3"/>
    </row>
    <row r="171" spans="2:11" s="3" customFormat="1" ht="15.75" outlineLevel="1" x14ac:dyDescent="0.2">
      <c r="B171" s="312" t="s">
        <v>68</v>
      </c>
      <c r="C171" s="312"/>
      <c r="D171" s="312"/>
      <c r="E171" s="312"/>
      <c r="F171" s="312"/>
    </row>
    <row r="172" spans="2:11" s="58" customFormat="1" ht="15.75" outlineLevel="1" x14ac:dyDescent="0.2">
      <c r="B172" s="59"/>
      <c r="C172" s="59"/>
      <c r="D172" s="59"/>
      <c r="E172" s="59"/>
      <c r="F172" s="59"/>
      <c r="G172" s="3"/>
      <c r="H172" s="3"/>
      <c r="I172" s="3"/>
      <c r="J172" s="3"/>
      <c r="K172" s="3"/>
    </row>
    <row r="173" spans="2:11" customFormat="1" ht="15.75" outlineLevel="1" x14ac:dyDescent="0.25">
      <c r="B173" s="306" t="s">
        <v>69</v>
      </c>
      <c r="C173" s="306"/>
      <c r="D173" s="306"/>
      <c r="E173" s="306"/>
      <c r="F173" s="59"/>
      <c r="G173" s="3"/>
      <c r="H173" s="3"/>
      <c r="I173" s="3"/>
      <c r="J173" s="3"/>
      <c r="K173" s="3"/>
    </row>
    <row r="174" spans="2:11" customFormat="1" ht="15.75" outlineLevel="1" x14ac:dyDescent="0.25">
      <c r="B174" s="21" t="s">
        <v>51</v>
      </c>
      <c r="C174" s="21" t="s">
        <v>70</v>
      </c>
      <c r="D174" s="21" t="s">
        <v>71</v>
      </c>
      <c r="E174" s="21" t="s">
        <v>55</v>
      </c>
      <c r="F174" s="59"/>
      <c r="G174" s="3"/>
      <c r="H174" s="3"/>
      <c r="I174" s="3"/>
      <c r="J174" s="3"/>
      <c r="K174" s="3"/>
    </row>
    <row r="175" spans="2:11" customFormat="1" ht="15.75" outlineLevel="1" x14ac:dyDescent="0.25">
      <c r="B175" s="39" t="s">
        <v>72</v>
      </c>
      <c r="C175" s="295">
        <v>0.06</v>
      </c>
      <c r="D175" s="106">
        <f>SUM($F$60,$F$116,$F$127,$F$135,$F$153,$F$161,$F$169)</f>
        <v>31908.343327808001</v>
      </c>
      <c r="E175" s="63">
        <f>C175*D175</f>
        <v>1914.5005996684799</v>
      </c>
      <c r="F175" s="59"/>
      <c r="G175" s="3"/>
      <c r="H175" s="3"/>
      <c r="I175" s="3"/>
      <c r="J175" s="3"/>
      <c r="K175" s="3"/>
    </row>
    <row r="176" spans="2:11" customFormat="1" ht="15.75" outlineLevel="1" x14ac:dyDescent="0.25">
      <c r="B176" s="39" t="s">
        <v>73</v>
      </c>
      <c r="C176" s="295">
        <v>0.06</v>
      </c>
      <c r="D176" s="106">
        <f>SUM($F$60,$F$116,$F$127,$F$135,$F$153,$F$161,$F$169)</f>
        <v>31908.343327808001</v>
      </c>
      <c r="E176" s="63">
        <f>C176*D176</f>
        <v>1914.5005996684799</v>
      </c>
      <c r="F176" s="59"/>
      <c r="G176" s="3"/>
      <c r="H176" s="3"/>
      <c r="I176" s="3"/>
      <c r="J176" s="3"/>
      <c r="K176" s="3"/>
    </row>
    <row r="177" spans="2:11" customFormat="1" ht="15.75" outlineLevel="1" x14ac:dyDescent="0.25">
      <c r="B177" s="39" t="s">
        <v>285</v>
      </c>
      <c r="C177" s="295">
        <v>1.0509460469632262E-2</v>
      </c>
      <c r="D177" s="106">
        <f>SUM($F$60,$F$116,$F$127,$F$135,$F$153,$F$161,$F$169)</f>
        <v>31908.343327808001</v>
      </c>
      <c r="E177" s="61">
        <f>C177*D177</f>
        <v>335.33947285505252</v>
      </c>
      <c r="F177" s="59"/>
      <c r="G177" s="3"/>
      <c r="H177" s="3"/>
      <c r="I177" s="3"/>
      <c r="J177" s="3"/>
      <c r="K177" s="3"/>
    </row>
    <row r="178" spans="2:11" customFormat="1" ht="15.75" outlineLevel="1" x14ac:dyDescent="0.25">
      <c r="B178" s="39"/>
      <c r="C178" s="83"/>
      <c r="D178" s="60"/>
      <c r="E178" s="61">
        <f>C178*D178</f>
        <v>0</v>
      </c>
      <c r="F178" s="59"/>
      <c r="G178" s="3"/>
      <c r="H178" s="3"/>
      <c r="I178" s="3"/>
      <c r="J178" s="3"/>
      <c r="K178" s="3"/>
    </row>
    <row r="179" spans="2:11" customFormat="1" ht="15.75" outlineLevel="1" x14ac:dyDescent="0.25">
      <c r="B179" s="84"/>
      <c r="C179" s="70"/>
      <c r="D179" s="85"/>
      <c r="E179" s="73">
        <f>C179*D179</f>
        <v>0</v>
      </c>
      <c r="F179" s="59"/>
      <c r="G179" s="3"/>
      <c r="H179" s="3"/>
      <c r="I179" s="3"/>
      <c r="J179" s="3"/>
      <c r="K179" s="3"/>
    </row>
    <row r="180" spans="2:11" customFormat="1" ht="15.75" outlineLevel="1" x14ac:dyDescent="0.25">
      <c r="B180" s="86"/>
      <c r="C180" s="310" t="s">
        <v>74</v>
      </c>
      <c r="D180" s="311"/>
      <c r="E180" s="57">
        <f>SUM(E175:E179)</f>
        <v>4164.3406721920128</v>
      </c>
      <c r="F180" s="59"/>
      <c r="G180" s="3"/>
      <c r="H180" s="3"/>
      <c r="I180" s="3"/>
      <c r="J180" s="3"/>
      <c r="K180" s="3"/>
    </row>
    <row r="181" spans="2:11" customFormat="1" ht="15.75" outlineLevel="1" x14ac:dyDescent="0.25">
      <c r="B181" s="16"/>
      <c r="C181" s="16"/>
      <c r="D181" s="16"/>
      <c r="E181" s="16"/>
      <c r="F181" s="59"/>
      <c r="G181" s="3"/>
      <c r="H181" s="3"/>
      <c r="I181" s="3"/>
      <c r="J181" s="3"/>
      <c r="K181" s="3"/>
    </row>
    <row r="182" spans="2:11" customFormat="1" ht="15.75" outlineLevel="1" x14ac:dyDescent="0.25">
      <c r="B182" s="314" t="s">
        <v>75</v>
      </c>
      <c r="C182" s="315"/>
      <c r="D182" s="315"/>
      <c r="E182" s="315"/>
      <c r="F182" s="323"/>
      <c r="G182" s="2"/>
      <c r="H182" s="2"/>
      <c r="I182" s="2"/>
      <c r="J182" s="2"/>
      <c r="K182" s="2"/>
    </row>
    <row r="183" spans="2:11" customFormat="1" ht="15.75" outlineLevel="1" x14ac:dyDescent="0.25">
      <c r="B183" s="21" t="s">
        <v>51</v>
      </c>
      <c r="C183" s="21" t="s">
        <v>76</v>
      </c>
      <c r="D183" s="16"/>
      <c r="E183" s="16"/>
      <c r="F183" s="16"/>
      <c r="G183" s="2"/>
      <c r="H183" s="2"/>
      <c r="I183" s="2"/>
      <c r="J183" s="2"/>
      <c r="K183" s="2"/>
    </row>
    <row r="184" spans="2:11" customFormat="1" ht="15.75" outlineLevel="1" x14ac:dyDescent="0.25">
      <c r="B184" s="37" t="s">
        <v>77</v>
      </c>
      <c r="C184" s="87">
        <v>6.4999999999999997E-3</v>
      </c>
      <c r="D184" s="16"/>
      <c r="E184" s="16"/>
      <c r="F184" s="16"/>
      <c r="G184" s="2"/>
      <c r="H184" s="2"/>
      <c r="I184" s="2"/>
      <c r="J184" s="2"/>
      <c r="K184" s="2"/>
    </row>
    <row r="185" spans="2:11" customFormat="1" ht="15.75" outlineLevel="1" x14ac:dyDescent="0.25">
      <c r="B185" s="39" t="s">
        <v>78</v>
      </c>
      <c r="C185" s="87">
        <v>3.6499999999999998E-2</v>
      </c>
      <c r="D185" s="16"/>
      <c r="E185" s="16"/>
      <c r="F185" s="16"/>
      <c r="G185" s="2"/>
      <c r="H185" s="2"/>
      <c r="I185" s="2"/>
      <c r="J185" s="2"/>
      <c r="K185" s="2"/>
    </row>
    <row r="186" spans="2:11" customFormat="1" ht="15.75" outlineLevel="1" x14ac:dyDescent="0.25">
      <c r="B186" s="39" t="s">
        <v>79</v>
      </c>
      <c r="C186" s="88">
        <v>0.04</v>
      </c>
      <c r="D186" s="112"/>
      <c r="E186" s="16"/>
      <c r="F186" s="294"/>
      <c r="G186" s="2"/>
      <c r="H186" s="2"/>
      <c r="I186" s="2"/>
      <c r="J186" s="2"/>
      <c r="K186" s="2"/>
    </row>
    <row r="187" spans="2:11" customFormat="1" ht="15.75" outlineLevel="1" x14ac:dyDescent="0.25">
      <c r="B187" s="89" t="s">
        <v>80</v>
      </c>
      <c r="C187" s="90"/>
      <c r="D187" s="3"/>
      <c r="E187" s="3"/>
      <c r="F187" s="276"/>
      <c r="G187" s="2"/>
      <c r="H187" s="2"/>
      <c r="I187" s="2"/>
      <c r="J187" s="2"/>
      <c r="K187" s="2"/>
    </row>
    <row r="188" spans="2:11" customFormat="1" ht="15.75" outlineLevel="1" x14ac:dyDescent="0.25">
      <c r="B188" s="91"/>
      <c r="C188" s="90"/>
      <c r="D188" s="3"/>
      <c r="E188" s="113"/>
      <c r="F188" s="113"/>
      <c r="G188" s="2"/>
      <c r="H188" s="2"/>
      <c r="I188" s="2"/>
      <c r="J188" s="2"/>
      <c r="K188" s="2"/>
    </row>
    <row r="189" spans="2:11" customFormat="1" ht="15.75" outlineLevel="1" x14ac:dyDescent="0.25">
      <c r="B189" s="91"/>
      <c r="C189" s="90"/>
      <c r="D189" s="110"/>
      <c r="E189" s="3"/>
      <c r="F189" s="3"/>
      <c r="G189" s="2"/>
      <c r="H189" s="2"/>
      <c r="I189" s="2"/>
      <c r="J189" s="2"/>
      <c r="K189" s="2"/>
    </row>
    <row r="190" spans="2:11" customFormat="1" ht="15.75" outlineLevel="1" x14ac:dyDescent="0.25">
      <c r="B190" s="91"/>
      <c r="C190" s="90"/>
      <c r="D190" s="113"/>
      <c r="E190" s="114"/>
      <c r="F190" s="114"/>
      <c r="G190" s="2"/>
      <c r="H190" s="2"/>
      <c r="I190" s="2"/>
      <c r="J190" s="2"/>
      <c r="K190" s="2"/>
    </row>
    <row r="191" spans="2:11" customFormat="1" ht="15.75" outlineLevel="1" x14ac:dyDescent="0.25">
      <c r="B191" s="91"/>
      <c r="C191" s="90"/>
      <c r="D191" s="113"/>
      <c r="E191" s="111"/>
      <c r="F191" s="111"/>
      <c r="G191" s="2"/>
      <c r="H191" s="2"/>
      <c r="I191" s="2"/>
      <c r="J191" s="2"/>
      <c r="K191" s="2"/>
    </row>
    <row r="192" spans="2:11" s="3" customFormat="1" outlineLevel="1" x14ac:dyDescent="0.2">
      <c r="B192" s="92" t="s">
        <v>81</v>
      </c>
      <c r="C192" s="93">
        <f>SUM(C184:C188)</f>
        <v>8.299999999999999E-2</v>
      </c>
      <c r="D192" s="94">
        <f>F197-SUM($F$60,$F$116,$F$127,$F$135,$F$153,$F$161,$F$169,E$180)</f>
        <v>3265.0302857142888</v>
      </c>
      <c r="E192" s="16"/>
      <c r="F192" s="16"/>
      <c r="G192" s="2"/>
      <c r="H192" s="2"/>
      <c r="I192" s="2"/>
      <c r="J192" s="2"/>
      <c r="K192" s="2"/>
    </row>
    <row r="193" spans="2:11" s="3" customFormat="1" ht="15.75" x14ac:dyDescent="0.2">
      <c r="B193" s="312" t="s">
        <v>68</v>
      </c>
      <c r="C193" s="312"/>
      <c r="D193" s="312"/>
      <c r="E193" s="312"/>
      <c r="F193" s="280">
        <f>$E$180+D192</f>
        <v>7429.3709579063016</v>
      </c>
      <c r="G193" s="2"/>
      <c r="H193" s="2"/>
      <c r="I193" s="2"/>
      <c r="J193" s="2"/>
      <c r="K193" s="2"/>
    </row>
    <row r="194" spans="2:11" x14ac:dyDescent="0.2">
      <c r="B194" s="16"/>
      <c r="C194" s="16"/>
      <c r="D194" s="16"/>
      <c r="E194" s="16"/>
      <c r="F194" s="16"/>
    </row>
    <row r="195" spans="2:11" s="3" customFormat="1" x14ac:dyDescent="0.2">
      <c r="B195" s="316" t="s">
        <v>82</v>
      </c>
      <c r="C195" s="316"/>
      <c r="D195" s="316"/>
      <c r="E195" s="316"/>
      <c r="F195" s="316"/>
      <c r="G195" s="2"/>
      <c r="H195" s="2"/>
      <c r="I195" s="2"/>
      <c r="J195" s="2"/>
      <c r="K195" s="2"/>
    </row>
    <row r="196" spans="2:11" s="3" customFormat="1" x14ac:dyDescent="0.2">
      <c r="B196" s="16"/>
      <c r="C196" s="16"/>
      <c r="D196" s="16"/>
      <c r="E196" s="16"/>
      <c r="F196" s="16"/>
      <c r="G196" s="2"/>
      <c r="H196" s="2"/>
      <c r="I196" s="2"/>
      <c r="J196" s="2"/>
      <c r="K196" s="2"/>
    </row>
    <row r="197" spans="2:11" s="3" customFormat="1" x14ac:dyDescent="0.2">
      <c r="B197" s="284" t="s">
        <v>83</v>
      </c>
      <c r="C197" s="285"/>
      <c r="D197" s="285"/>
      <c r="E197" s="285"/>
      <c r="F197" s="57">
        <f>SUM(F60,F116,F127,F135,F153,F161,F169,E180)/(100%-$C$192)</f>
        <v>39337.714285714304</v>
      </c>
      <c r="G197" s="2"/>
      <c r="H197" s="2"/>
      <c r="I197" s="2"/>
      <c r="J197" s="2"/>
      <c r="K197" s="2"/>
    </row>
    <row r="198" spans="2:11" s="3" customFormat="1" x14ac:dyDescent="0.2">
      <c r="B198" s="16"/>
      <c r="C198" s="16"/>
      <c r="D198" s="16"/>
      <c r="E198" s="16"/>
      <c r="F198" s="294"/>
      <c r="G198" s="2"/>
      <c r="H198" s="2"/>
      <c r="I198" s="2"/>
      <c r="J198" s="2"/>
      <c r="K198" s="2"/>
    </row>
    <row r="199" spans="2:11" s="3" customFormat="1" x14ac:dyDescent="0.2">
      <c r="B199" s="16"/>
      <c r="C199" s="16"/>
      <c r="D199" s="16"/>
      <c r="E199" s="16"/>
      <c r="F199" s="303"/>
      <c r="G199" s="2"/>
      <c r="H199" s="2"/>
      <c r="I199" s="2"/>
      <c r="J199" s="2"/>
      <c r="K199" s="2"/>
    </row>
    <row r="200" spans="2:11" s="3" customFormat="1" x14ac:dyDescent="0.2">
      <c r="B200" s="16"/>
      <c r="C200" s="16"/>
      <c r="D200" s="16"/>
      <c r="E200" s="16"/>
      <c r="F200" s="276"/>
      <c r="G200" s="2"/>
      <c r="H200" s="2"/>
      <c r="I200" s="2"/>
    </row>
    <row r="201" spans="2:11" s="3" customFormat="1" x14ac:dyDescent="0.2">
      <c r="B201" s="16"/>
      <c r="C201" s="16"/>
      <c r="D201" s="16"/>
      <c r="E201" s="16"/>
      <c r="F201" s="276"/>
      <c r="G201" s="2"/>
      <c r="H201" s="2"/>
      <c r="I201" s="2"/>
    </row>
    <row r="202" spans="2:11" s="3" customFormat="1" x14ac:dyDescent="0.2">
      <c r="B202" s="16"/>
      <c r="C202" s="16"/>
      <c r="D202" s="16"/>
      <c r="E202" s="16"/>
      <c r="F202" s="294"/>
      <c r="G202" s="2"/>
      <c r="H202" s="2"/>
      <c r="I202" s="2"/>
      <c r="J202" s="2"/>
      <c r="K202" s="2"/>
    </row>
    <row r="203" spans="2:11" s="3" customFormat="1" x14ac:dyDescent="0.2">
      <c r="B203" s="16"/>
      <c r="C203" s="16"/>
      <c r="D203" s="16"/>
      <c r="E203" s="16"/>
      <c r="F203" s="16"/>
      <c r="G203" s="2"/>
      <c r="H203" s="2"/>
      <c r="I203" s="2"/>
      <c r="J203" s="2"/>
      <c r="K203" s="2"/>
    </row>
    <row r="204" spans="2:11" s="3" customFormat="1" x14ac:dyDescent="0.2">
      <c r="B204" s="16"/>
      <c r="C204" s="16"/>
      <c r="D204" s="16"/>
      <c r="E204" s="16"/>
      <c r="F204" s="16"/>
      <c r="G204" s="2"/>
      <c r="H204" s="2"/>
      <c r="I204" s="2"/>
      <c r="J204" s="2"/>
      <c r="K204" s="2"/>
    </row>
    <row r="205" spans="2:11" s="3" customFormat="1" x14ac:dyDescent="0.2">
      <c r="B205" s="16"/>
      <c r="C205" s="16"/>
      <c r="D205" s="16"/>
      <c r="E205" s="16"/>
      <c r="F205" s="16"/>
      <c r="G205" s="2"/>
      <c r="H205" s="2"/>
      <c r="I205" s="2"/>
      <c r="J205" s="2"/>
      <c r="K205" s="2"/>
    </row>
    <row r="206" spans="2:11" s="3" customFormat="1" x14ac:dyDescent="0.2">
      <c r="B206" s="16"/>
      <c r="C206" s="16"/>
      <c r="D206" s="16"/>
      <c r="E206" s="16"/>
      <c r="F206" s="16"/>
      <c r="G206" s="2"/>
      <c r="H206" s="2"/>
      <c r="I206" s="2"/>
      <c r="J206" s="2"/>
      <c r="K206" s="2"/>
    </row>
    <row r="207" spans="2:11" s="3" customFormat="1" x14ac:dyDescent="0.2">
      <c r="B207" s="16"/>
      <c r="C207" s="16"/>
      <c r="D207" s="16"/>
      <c r="E207" s="16"/>
      <c r="F207" s="16"/>
      <c r="G207" s="2"/>
      <c r="H207" s="2"/>
      <c r="I207" s="2"/>
      <c r="J207" s="2"/>
      <c r="K207" s="2"/>
    </row>
    <row r="208" spans="2:11" s="3" customFormat="1" x14ac:dyDescent="0.2">
      <c r="B208" s="16"/>
      <c r="C208" s="16"/>
      <c r="D208" s="16"/>
      <c r="E208" s="16"/>
      <c r="F208" s="16"/>
      <c r="G208" s="2"/>
      <c r="H208" s="2"/>
      <c r="I208" s="2"/>
      <c r="J208" s="2"/>
      <c r="K208" s="2"/>
    </row>
    <row r="209" spans="2:11" s="3" customFormat="1" x14ac:dyDescent="0.2">
      <c r="B209" s="16"/>
      <c r="C209" s="16"/>
      <c r="D209" s="16"/>
      <c r="E209" s="16"/>
      <c r="F209" s="16"/>
      <c r="G209" s="2"/>
      <c r="H209" s="2"/>
      <c r="I209" s="2"/>
      <c r="J209" s="2"/>
      <c r="K209" s="2"/>
    </row>
    <row r="210" spans="2:11" s="3" customFormat="1" x14ac:dyDescent="0.2">
      <c r="B210" s="16"/>
      <c r="C210" s="16"/>
      <c r="D210" s="16"/>
      <c r="E210" s="16"/>
      <c r="F210" s="16"/>
      <c r="G210" s="2"/>
      <c r="H210" s="2"/>
      <c r="I210" s="2"/>
      <c r="J210" s="2"/>
      <c r="K210" s="2"/>
    </row>
    <row r="211" spans="2:11" s="3" customFormat="1" x14ac:dyDescent="0.2">
      <c r="B211" s="16"/>
      <c r="C211" s="16"/>
      <c r="D211" s="16"/>
      <c r="E211" s="16"/>
      <c r="F211" s="16"/>
      <c r="G211" s="2"/>
      <c r="H211" s="2"/>
      <c r="I211" s="2"/>
      <c r="J211" s="2"/>
      <c r="K211" s="2"/>
    </row>
    <row r="212" spans="2:11" s="3" customFormat="1" x14ac:dyDescent="0.2">
      <c r="B212" s="16"/>
      <c r="C212" s="16"/>
      <c r="D212" s="16"/>
      <c r="E212" s="16"/>
      <c r="F212" s="16"/>
      <c r="G212" s="2"/>
      <c r="H212" s="2"/>
      <c r="I212" s="2"/>
      <c r="J212" s="2"/>
      <c r="K212" s="2"/>
    </row>
    <row r="213" spans="2:11" s="3" customFormat="1" x14ac:dyDescent="0.2">
      <c r="B213" s="16"/>
      <c r="C213" s="16"/>
      <c r="D213" s="16"/>
      <c r="E213" s="16"/>
      <c r="F213" s="16"/>
      <c r="G213" s="2"/>
      <c r="H213" s="2"/>
      <c r="I213" s="2"/>
      <c r="J213" s="2"/>
      <c r="K213" s="2"/>
    </row>
    <row r="214" spans="2:11" s="3" customFormat="1" x14ac:dyDescent="0.2">
      <c r="B214" s="16"/>
      <c r="C214" s="16"/>
      <c r="D214" s="16"/>
      <c r="E214" s="16"/>
      <c r="F214" s="16"/>
      <c r="G214" s="2"/>
      <c r="H214" s="2"/>
      <c r="I214" s="2"/>
      <c r="J214" s="2"/>
      <c r="K214" s="2"/>
    </row>
    <row r="215" spans="2:11" s="3" customFormat="1" x14ac:dyDescent="0.2">
      <c r="B215" s="16"/>
      <c r="C215" s="16"/>
      <c r="D215" s="16"/>
      <c r="E215" s="16"/>
      <c r="F215" s="16"/>
      <c r="G215" s="2"/>
      <c r="H215" s="2"/>
      <c r="I215" s="2"/>
      <c r="J215" s="2"/>
      <c r="K215" s="2"/>
    </row>
    <row r="216" spans="2:11" s="3" customFormat="1" x14ac:dyDescent="0.2">
      <c r="B216" s="16"/>
      <c r="C216" s="16"/>
      <c r="D216" s="16"/>
      <c r="E216" s="16"/>
      <c r="F216" s="16"/>
      <c r="G216" s="2"/>
      <c r="H216" s="2"/>
      <c r="I216" s="2"/>
      <c r="J216" s="2"/>
      <c r="K216" s="2"/>
    </row>
    <row r="217" spans="2:11" s="3" customFormat="1" x14ac:dyDescent="0.2">
      <c r="B217" s="16"/>
      <c r="C217" s="16"/>
      <c r="D217" s="16"/>
      <c r="E217" s="16"/>
      <c r="F217" s="16"/>
      <c r="G217" s="2"/>
      <c r="H217" s="2"/>
      <c r="I217" s="2"/>
      <c r="J217" s="2"/>
      <c r="K217" s="2"/>
    </row>
    <row r="218" spans="2:11" s="3" customFormat="1" x14ac:dyDescent="0.2">
      <c r="B218" s="16"/>
      <c r="C218" s="16"/>
      <c r="D218" s="16"/>
      <c r="E218" s="16"/>
      <c r="F218" s="16"/>
      <c r="G218" s="2"/>
      <c r="H218" s="2"/>
      <c r="I218" s="2"/>
      <c r="J218" s="2"/>
      <c r="K218" s="2"/>
    </row>
    <row r="219" spans="2:11" s="3" customFormat="1" x14ac:dyDescent="0.2">
      <c r="B219" s="1"/>
      <c r="C219" s="1"/>
      <c r="D219" s="1"/>
      <c r="E219" s="1"/>
      <c r="F219" s="1"/>
      <c r="G219" s="2"/>
      <c r="H219" s="2"/>
      <c r="I219" s="2"/>
      <c r="J219" s="2"/>
      <c r="K219" s="2"/>
    </row>
    <row r="220" spans="2:11" s="3" customFormat="1" x14ac:dyDescent="0.2">
      <c r="B220" s="1"/>
      <c r="C220" s="1"/>
      <c r="D220" s="1"/>
      <c r="E220" s="1"/>
      <c r="F220" s="1"/>
      <c r="G220" s="2"/>
      <c r="H220" s="2"/>
      <c r="I220" s="2"/>
      <c r="J220" s="2"/>
      <c r="K220" s="2"/>
    </row>
    <row r="221" spans="2:11" s="3" customFormat="1" x14ac:dyDescent="0.2">
      <c r="B221" s="1"/>
      <c r="C221" s="1"/>
      <c r="D221" s="1"/>
      <c r="E221" s="1"/>
      <c r="F221" s="1"/>
      <c r="G221" s="2"/>
      <c r="H221" s="2"/>
      <c r="I221" s="2"/>
      <c r="J221" s="2"/>
      <c r="K221" s="2"/>
    </row>
    <row r="222" spans="2:11" s="3" customFormat="1" x14ac:dyDescent="0.2">
      <c r="B222" s="1"/>
      <c r="C222" s="1"/>
      <c r="D222" s="1"/>
      <c r="E222" s="1"/>
      <c r="F222" s="1"/>
      <c r="G222" s="2"/>
      <c r="H222" s="2"/>
      <c r="I222" s="2"/>
      <c r="J222" s="2"/>
      <c r="K222" s="2"/>
    </row>
  </sheetData>
  <protectedRanges>
    <protectedRange sqref="C9:E10" name="Intervalo1_1"/>
  </protectedRanges>
  <mergeCells count="38">
    <mergeCell ref="B2:F2"/>
    <mergeCell ref="B3:F3"/>
    <mergeCell ref="B171:F171"/>
    <mergeCell ref="B62:F62"/>
    <mergeCell ref="B68:D68"/>
    <mergeCell ref="B81:D81"/>
    <mergeCell ref="B67:D67"/>
    <mergeCell ref="B96:D96"/>
    <mergeCell ref="C126:E126"/>
    <mergeCell ref="B60:E60"/>
    <mergeCell ref="B195:F195"/>
    <mergeCell ref="C7:F7"/>
    <mergeCell ref="C8:F8"/>
    <mergeCell ref="B118:F118"/>
    <mergeCell ref="C9:F9"/>
    <mergeCell ref="B82:D82"/>
    <mergeCell ref="B53:F53"/>
    <mergeCell ref="B153:E153"/>
    <mergeCell ref="C134:D134"/>
    <mergeCell ref="B116:E116"/>
    <mergeCell ref="B127:E127"/>
    <mergeCell ref="B135:E135"/>
    <mergeCell ref="B129:F129"/>
    <mergeCell ref="B193:E193"/>
    <mergeCell ref="B182:F182"/>
    <mergeCell ref="C180:D180"/>
    <mergeCell ref="B169:E169"/>
    <mergeCell ref="B155:F155"/>
    <mergeCell ref="B161:E161"/>
    <mergeCell ref="B64:F64"/>
    <mergeCell ref="B163:F163"/>
    <mergeCell ref="B137:F137"/>
    <mergeCell ref="B97:D97"/>
    <mergeCell ref="B107:D107"/>
    <mergeCell ref="B108:D109"/>
    <mergeCell ref="B173:E173"/>
    <mergeCell ref="E65:F65"/>
    <mergeCell ref="C10:F10"/>
  </mergeCells>
  <conditionalFormatting sqref="C179">
    <cfRule type="expression" dxfId="2" priority="4" stopIfTrue="1">
      <formula>#REF!="Lucro Real"</formula>
    </cfRule>
  </conditionalFormatting>
  <conditionalFormatting sqref="C187:C191">
    <cfRule type="expression" dxfId="1" priority="3" stopIfTrue="1">
      <formula>#REF!="Lucro Presumido"</formula>
    </cfRule>
  </conditionalFormatting>
  <pageMargins left="0.51181102362204722" right="0.51181102362204722" top="0.78740157480314965" bottom="0.78740157480314965" header="0.31496062992125984" footer="0.31496062992125984"/>
  <pageSetup paperSize="8" scale="7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79"/>
  <sheetViews>
    <sheetView zoomScale="80" zoomScaleNormal="80" workbookViewId="0">
      <pane xSplit="4" ySplit="5" topLeftCell="F6" activePane="bottomRight" state="frozen"/>
      <selection pane="topRight" activeCell="E1" sqref="E1"/>
      <selection pane="bottomLeft" activeCell="A6" sqref="A6"/>
      <selection pane="bottomRight" activeCell="G13" sqref="G13"/>
    </sheetView>
  </sheetViews>
  <sheetFormatPr defaultColWidth="9.140625" defaultRowHeight="15" x14ac:dyDescent="0.25"/>
  <cols>
    <col min="1" max="1" width="8.42578125" style="115" bestFit="1" customWidth="1"/>
    <col min="2" max="2" width="49.42578125" style="115" bestFit="1" customWidth="1"/>
    <col min="3" max="3" width="12.85546875" style="115" bestFit="1" customWidth="1"/>
    <col min="4" max="4" width="11.7109375" style="115" customWidth="1"/>
    <col min="5" max="5" width="9.28515625" style="115" bestFit="1" customWidth="1"/>
    <col min="6" max="6" width="11" style="115" bestFit="1" customWidth="1"/>
    <col min="7" max="11" width="7.7109375" style="115" bestFit="1" customWidth="1"/>
    <col min="12" max="12" width="7.140625" style="115" bestFit="1" customWidth="1"/>
    <col min="13" max="14" width="7.7109375" style="115" bestFit="1" customWidth="1"/>
    <col min="15" max="19" width="7.140625" style="115" bestFit="1" customWidth="1"/>
    <col min="20" max="21" width="7.7109375" style="115" bestFit="1" customWidth="1"/>
    <col min="22" max="26" width="8.140625" style="115" bestFit="1" customWidth="1"/>
    <col min="27" max="28" width="7.7109375" style="115" bestFit="1" customWidth="1"/>
    <col min="29" max="33" width="8.140625" style="115" bestFit="1" customWidth="1"/>
    <col min="34" max="35" width="7.7109375" style="115" bestFit="1" customWidth="1"/>
    <col min="36" max="42" width="8.140625" style="115" bestFit="1" customWidth="1"/>
    <col min="43" max="45" width="7.85546875" style="115" customWidth="1"/>
    <col min="46" max="46" width="5.42578125" style="115" bestFit="1" customWidth="1"/>
    <col min="47" max="47" width="9.140625" style="115"/>
    <col min="48" max="48" width="15.5703125" style="125" bestFit="1" customWidth="1"/>
    <col min="49" max="49" width="24" style="125" bestFit="1" customWidth="1"/>
    <col min="50" max="50" width="31.140625" style="125" bestFit="1" customWidth="1"/>
    <col min="51" max="51" width="14.7109375" style="115" bestFit="1" customWidth="1"/>
    <col min="52" max="52" width="18.85546875" style="115" bestFit="1" customWidth="1"/>
    <col min="53" max="53" width="24.5703125" style="115" bestFit="1" customWidth="1"/>
    <col min="54" max="54" width="13.140625" style="115" customWidth="1"/>
    <col min="55" max="55" width="31.85546875" style="115" bestFit="1" customWidth="1"/>
    <col min="56" max="56" width="14.5703125" style="115" bestFit="1" customWidth="1"/>
    <col min="57" max="57" width="13.85546875" style="115" bestFit="1" customWidth="1"/>
    <col min="58" max="58" width="9.5703125" style="115" bestFit="1" customWidth="1"/>
    <col min="59" max="59" width="17.7109375" style="115" bestFit="1" customWidth="1"/>
    <col min="60" max="60" width="8.42578125" style="115" bestFit="1" customWidth="1"/>
    <col min="61" max="16384" width="9.140625" style="115"/>
  </cols>
  <sheetData>
    <row r="1" spans="1:60" s="148" customFormat="1" ht="17.45" customHeight="1" x14ac:dyDescent="0.25">
      <c r="E1" s="149"/>
      <c r="F1" s="149" t="s">
        <v>84</v>
      </c>
      <c r="G1" s="149"/>
      <c r="H1" s="150" t="s">
        <v>85</v>
      </c>
      <c r="I1" s="150"/>
      <c r="J1" s="150"/>
      <c r="K1" s="150"/>
      <c r="L1" s="150"/>
      <c r="M1" s="150"/>
      <c r="N1" s="150"/>
      <c r="O1" s="151" t="s">
        <v>86</v>
      </c>
      <c r="P1" s="151"/>
      <c r="Q1" s="151"/>
      <c r="R1" s="151"/>
      <c r="S1" s="151"/>
      <c r="T1" s="150"/>
      <c r="U1" s="150"/>
      <c r="V1" s="151"/>
      <c r="W1" s="151"/>
      <c r="X1" s="151"/>
      <c r="Y1" s="151"/>
      <c r="Z1" s="151"/>
      <c r="AA1" s="150"/>
      <c r="AB1" s="150"/>
      <c r="AC1" s="151"/>
      <c r="AD1" s="151"/>
      <c r="AE1" s="151"/>
      <c r="AF1" s="151"/>
      <c r="AG1" s="151"/>
      <c r="AH1" s="150"/>
      <c r="AI1" s="150"/>
      <c r="AJ1" s="151"/>
      <c r="AK1" s="151"/>
      <c r="AL1" s="151"/>
      <c r="AM1" s="151"/>
      <c r="AN1" s="151"/>
      <c r="AO1" s="152" t="s">
        <v>87</v>
      </c>
      <c r="AP1" s="152"/>
      <c r="AQ1" s="152"/>
      <c r="AR1" s="152"/>
      <c r="AS1" s="152"/>
      <c r="AT1" s="152"/>
      <c r="AV1" s="153" t="s">
        <v>88</v>
      </c>
      <c r="AW1" s="153" t="s">
        <v>89</v>
      </c>
      <c r="AX1" s="154" t="s">
        <v>90</v>
      </c>
      <c r="AY1" s="155"/>
      <c r="AZ1" s="156" t="s">
        <v>91</v>
      </c>
      <c r="BA1" s="156" t="s">
        <v>92</v>
      </c>
      <c r="BB1" s="157" t="s">
        <v>93</v>
      </c>
    </row>
    <row r="2" spans="1:60" s="158" customFormat="1" ht="17.45" customHeight="1" x14ac:dyDescent="0.25">
      <c r="B2" s="159"/>
      <c r="E2" s="160"/>
      <c r="F2" s="162">
        <f t="shared" ref="F2:AT2" si="0">F3</f>
        <v>45535</v>
      </c>
      <c r="G2" s="161">
        <f t="shared" si="0"/>
        <v>45536</v>
      </c>
      <c r="H2" s="160">
        <f t="shared" si="0"/>
        <v>45537</v>
      </c>
      <c r="I2" s="160">
        <f t="shared" si="0"/>
        <v>45538</v>
      </c>
      <c r="J2" s="160">
        <f t="shared" si="0"/>
        <v>45539</v>
      </c>
      <c r="K2" s="160">
        <f t="shared" si="0"/>
        <v>45540</v>
      </c>
      <c r="L2" s="160">
        <f t="shared" si="0"/>
        <v>45541</v>
      </c>
      <c r="M2" s="162">
        <f t="shared" si="0"/>
        <v>45542</v>
      </c>
      <c r="N2" s="161">
        <f t="shared" si="0"/>
        <v>45543</v>
      </c>
      <c r="O2" s="252">
        <f t="shared" si="0"/>
        <v>45544</v>
      </c>
      <c r="P2" s="163">
        <f t="shared" si="0"/>
        <v>45545</v>
      </c>
      <c r="Q2" s="163">
        <f t="shared" si="0"/>
        <v>45546</v>
      </c>
      <c r="R2" s="163">
        <f t="shared" si="0"/>
        <v>45547</v>
      </c>
      <c r="S2" s="163">
        <f t="shared" si="0"/>
        <v>45548</v>
      </c>
      <c r="T2" s="162">
        <f t="shared" si="0"/>
        <v>45549</v>
      </c>
      <c r="U2" s="161">
        <f t="shared" si="0"/>
        <v>45550</v>
      </c>
      <c r="V2" s="163">
        <f t="shared" si="0"/>
        <v>45551</v>
      </c>
      <c r="W2" s="163">
        <f t="shared" si="0"/>
        <v>45552</v>
      </c>
      <c r="X2" s="163">
        <f t="shared" si="0"/>
        <v>45553</v>
      </c>
      <c r="Y2" s="163">
        <f t="shared" si="0"/>
        <v>45554</v>
      </c>
      <c r="Z2" s="163">
        <f t="shared" si="0"/>
        <v>45555</v>
      </c>
      <c r="AA2" s="162">
        <f t="shared" si="0"/>
        <v>45556</v>
      </c>
      <c r="AB2" s="161">
        <f t="shared" si="0"/>
        <v>45557</v>
      </c>
      <c r="AC2" s="163">
        <f t="shared" si="0"/>
        <v>45558</v>
      </c>
      <c r="AD2" s="163">
        <f t="shared" si="0"/>
        <v>45559</v>
      </c>
      <c r="AE2" s="163">
        <f t="shared" si="0"/>
        <v>45560</v>
      </c>
      <c r="AF2" s="163">
        <f t="shared" si="0"/>
        <v>45561</v>
      </c>
      <c r="AG2" s="163">
        <f t="shared" si="0"/>
        <v>45562</v>
      </c>
      <c r="AH2" s="162">
        <f t="shared" si="0"/>
        <v>45563</v>
      </c>
      <c r="AI2" s="161">
        <f t="shared" si="0"/>
        <v>45564</v>
      </c>
      <c r="AJ2" s="163">
        <f t="shared" si="0"/>
        <v>45565</v>
      </c>
      <c r="AK2" s="163">
        <f t="shared" si="0"/>
        <v>45566</v>
      </c>
      <c r="AL2" s="163">
        <f t="shared" si="0"/>
        <v>45567</v>
      </c>
      <c r="AM2" s="163">
        <f t="shared" si="0"/>
        <v>45568</v>
      </c>
      <c r="AN2" s="163">
        <f t="shared" si="0"/>
        <v>45569</v>
      </c>
      <c r="AO2" s="162">
        <f t="shared" si="0"/>
        <v>45570</v>
      </c>
      <c r="AP2" s="162">
        <f t="shared" si="0"/>
        <v>45571</v>
      </c>
      <c r="AQ2" s="160">
        <f t="shared" si="0"/>
        <v>45572</v>
      </c>
      <c r="AR2" s="160">
        <f t="shared" si="0"/>
        <v>45573</v>
      </c>
      <c r="AS2" s="160">
        <f t="shared" si="0"/>
        <v>45574</v>
      </c>
      <c r="AT2" s="160">
        <f t="shared" si="0"/>
        <v>45575</v>
      </c>
      <c r="AV2" s="164"/>
      <c r="AW2" s="164"/>
      <c r="AX2" s="165" t="s">
        <v>94</v>
      </c>
      <c r="AY2" s="166"/>
      <c r="AZ2" s="167"/>
      <c r="BA2" s="167"/>
      <c r="BB2" s="168"/>
    </row>
    <row r="3" spans="1:60" s="158" customFormat="1" ht="17.45" customHeight="1" x14ac:dyDescent="0.25">
      <c r="B3" s="169" t="s">
        <v>95</v>
      </c>
      <c r="C3" s="169"/>
      <c r="D3" s="169" t="s">
        <v>96</v>
      </c>
      <c r="E3" s="170"/>
      <c r="F3" s="171">
        <f t="shared" ref="F3:N3" si="1">G3-1</f>
        <v>45535</v>
      </c>
      <c r="G3" s="171">
        <f t="shared" si="1"/>
        <v>45536</v>
      </c>
      <c r="H3" s="170">
        <f t="shared" si="1"/>
        <v>45537</v>
      </c>
      <c r="I3" s="170">
        <f t="shared" si="1"/>
        <v>45538</v>
      </c>
      <c r="J3" s="170">
        <f t="shared" si="1"/>
        <v>45539</v>
      </c>
      <c r="K3" s="170">
        <f t="shared" si="1"/>
        <v>45540</v>
      </c>
      <c r="L3" s="170">
        <f t="shared" si="1"/>
        <v>45541</v>
      </c>
      <c r="M3" s="171">
        <f t="shared" si="1"/>
        <v>45542</v>
      </c>
      <c r="N3" s="171">
        <f t="shared" si="1"/>
        <v>45543</v>
      </c>
      <c r="O3" s="250">
        <v>45544</v>
      </c>
      <c r="P3" s="172">
        <f t="shared" ref="P3:AT3" si="2">O3+1</f>
        <v>45545</v>
      </c>
      <c r="Q3" s="172">
        <f t="shared" si="2"/>
        <v>45546</v>
      </c>
      <c r="R3" s="172">
        <f t="shared" si="2"/>
        <v>45547</v>
      </c>
      <c r="S3" s="172">
        <f t="shared" si="2"/>
        <v>45548</v>
      </c>
      <c r="T3" s="171">
        <f>S3+1</f>
        <v>45549</v>
      </c>
      <c r="U3" s="171">
        <f t="shared" ref="U3" si="3">T3+1</f>
        <v>45550</v>
      </c>
      <c r="V3" s="172">
        <f t="shared" ref="V3" si="4">U3+1</f>
        <v>45551</v>
      </c>
      <c r="W3" s="172">
        <f t="shared" ref="W3" si="5">V3+1</f>
        <v>45552</v>
      </c>
      <c r="X3" s="172">
        <f t="shared" ref="X3" si="6">W3+1</f>
        <v>45553</v>
      </c>
      <c r="Y3" s="172">
        <f t="shared" ref="Y3" si="7">X3+1</f>
        <v>45554</v>
      </c>
      <c r="Z3" s="172">
        <f t="shared" ref="Z3:AA3" si="8">Y3+1</f>
        <v>45555</v>
      </c>
      <c r="AA3" s="171">
        <f t="shared" si="8"/>
        <v>45556</v>
      </c>
      <c r="AB3" s="171">
        <f t="shared" ref="AB3" si="9">AA3+1</f>
        <v>45557</v>
      </c>
      <c r="AC3" s="172">
        <f t="shared" ref="AC3" si="10">AB3+1</f>
        <v>45558</v>
      </c>
      <c r="AD3" s="172">
        <f t="shared" ref="AD3" si="11">AC3+1</f>
        <v>45559</v>
      </c>
      <c r="AE3" s="172">
        <f t="shared" ref="AE3" si="12">AD3+1</f>
        <v>45560</v>
      </c>
      <c r="AF3" s="172">
        <f t="shared" ref="AF3" si="13">AE3+1</f>
        <v>45561</v>
      </c>
      <c r="AG3" s="172">
        <f t="shared" ref="AG3" si="14">AF3+1</f>
        <v>45562</v>
      </c>
      <c r="AH3" s="171">
        <f>AG3+1</f>
        <v>45563</v>
      </c>
      <c r="AI3" s="171">
        <f t="shared" si="2"/>
        <v>45564</v>
      </c>
      <c r="AJ3" s="172">
        <f t="shared" si="2"/>
        <v>45565</v>
      </c>
      <c r="AK3" s="172">
        <f t="shared" si="2"/>
        <v>45566</v>
      </c>
      <c r="AL3" s="172">
        <f t="shared" si="2"/>
        <v>45567</v>
      </c>
      <c r="AM3" s="172">
        <f t="shared" si="2"/>
        <v>45568</v>
      </c>
      <c r="AN3" s="172">
        <f t="shared" si="2"/>
        <v>45569</v>
      </c>
      <c r="AO3" s="171">
        <f>AN3+1</f>
        <v>45570</v>
      </c>
      <c r="AP3" s="171">
        <f t="shared" si="2"/>
        <v>45571</v>
      </c>
      <c r="AQ3" s="170">
        <f t="shared" si="2"/>
        <v>45572</v>
      </c>
      <c r="AR3" s="170">
        <f t="shared" si="2"/>
        <v>45573</v>
      </c>
      <c r="AS3" s="170">
        <f t="shared" si="2"/>
        <v>45574</v>
      </c>
      <c r="AT3" s="170">
        <f t="shared" si="2"/>
        <v>45575</v>
      </c>
      <c r="AV3" s="164"/>
      <c r="AW3" s="164"/>
      <c r="AX3" s="165"/>
      <c r="AY3" s="166"/>
      <c r="AZ3" s="167"/>
      <c r="BA3" s="167"/>
      <c r="BB3" s="168"/>
      <c r="BD3" s="173" t="s">
        <v>97</v>
      </c>
    </row>
    <row r="4" spans="1:60" s="158" customFormat="1" ht="17.45" customHeight="1" x14ac:dyDescent="0.25">
      <c r="B4" s="169"/>
      <c r="C4" s="169"/>
      <c r="D4" s="169"/>
      <c r="E4" s="170"/>
      <c r="F4" s="175" t="s">
        <v>98</v>
      </c>
      <c r="G4" s="175" t="s">
        <v>98</v>
      </c>
      <c r="H4" s="174" t="s">
        <v>99</v>
      </c>
      <c r="I4" s="174" t="s">
        <v>99</v>
      </c>
      <c r="J4" s="174" t="s">
        <v>99</v>
      </c>
      <c r="K4" s="174" t="s">
        <v>99</v>
      </c>
      <c r="L4" s="174" t="s">
        <v>99</v>
      </c>
      <c r="M4" s="175" t="s">
        <v>98</v>
      </c>
      <c r="N4" s="175" t="s">
        <v>98</v>
      </c>
      <c r="O4" s="251" t="s">
        <v>99</v>
      </c>
      <c r="P4" s="176" t="s">
        <v>99</v>
      </c>
      <c r="Q4" s="176" t="s">
        <v>99</v>
      </c>
      <c r="R4" s="176" t="s">
        <v>99</v>
      </c>
      <c r="S4" s="176" t="s">
        <v>99</v>
      </c>
      <c r="T4" s="175" t="s">
        <v>98</v>
      </c>
      <c r="U4" s="175" t="s">
        <v>98</v>
      </c>
      <c r="V4" s="176" t="s">
        <v>99</v>
      </c>
      <c r="W4" s="176" t="s">
        <v>99</v>
      </c>
      <c r="X4" s="176" t="s">
        <v>99</v>
      </c>
      <c r="Y4" s="176" t="s">
        <v>99</v>
      </c>
      <c r="Z4" s="176" t="s">
        <v>99</v>
      </c>
      <c r="AA4" s="175" t="s">
        <v>98</v>
      </c>
      <c r="AB4" s="175" t="s">
        <v>98</v>
      </c>
      <c r="AC4" s="176" t="s">
        <v>99</v>
      </c>
      <c r="AD4" s="176" t="s">
        <v>99</v>
      </c>
      <c r="AE4" s="176" t="s">
        <v>99</v>
      </c>
      <c r="AF4" s="176" t="s">
        <v>99</v>
      </c>
      <c r="AG4" s="176" t="s">
        <v>99</v>
      </c>
      <c r="AH4" s="175" t="s">
        <v>98</v>
      </c>
      <c r="AI4" s="175" t="s">
        <v>98</v>
      </c>
      <c r="AJ4" s="176" t="s">
        <v>99</v>
      </c>
      <c r="AK4" s="176" t="s">
        <v>99</v>
      </c>
      <c r="AL4" s="176" t="s">
        <v>99</v>
      </c>
      <c r="AM4" s="176" t="s">
        <v>99</v>
      </c>
      <c r="AN4" s="176" t="s">
        <v>99</v>
      </c>
      <c r="AO4" s="175" t="s">
        <v>98</v>
      </c>
      <c r="AP4" s="175" t="s">
        <v>98</v>
      </c>
      <c r="AQ4" s="174" t="s">
        <v>99</v>
      </c>
      <c r="AR4" s="174" t="s">
        <v>99</v>
      </c>
      <c r="AS4" s="174" t="s">
        <v>99</v>
      </c>
      <c r="AT4" s="174" t="s">
        <v>99</v>
      </c>
      <c r="AV4" s="164"/>
      <c r="AW4" s="164"/>
      <c r="AX4" s="177"/>
      <c r="AY4" s="166"/>
      <c r="AZ4" s="167"/>
      <c r="BA4" s="167"/>
      <c r="BB4" s="178"/>
      <c r="BD4" s="173"/>
    </row>
    <row r="5" spans="1:60" s="179" customFormat="1" ht="17.45" customHeight="1" thickBot="1" x14ac:dyDescent="0.3">
      <c r="B5" s="169"/>
      <c r="C5" s="169"/>
      <c r="D5" s="169"/>
      <c r="E5" s="180" t="s">
        <v>100</v>
      </c>
      <c r="F5" s="181">
        <f>I5-1</f>
        <v>1</v>
      </c>
      <c r="G5" s="181">
        <f>H5-1</f>
        <v>0</v>
      </c>
      <c r="H5" s="180">
        <v>1</v>
      </c>
      <c r="I5" s="180">
        <v>2</v>
      </c>
      <c r="J5" s="180">
        <v>3</v>
      </c>
      <c r="K5" s="180">
        <v>4</v>
      </c>
      <c r="L5" s="180">
        <v>5</v>
      </c>
      <c r="M5" s="181">
        <v>6</v>
      </c>
      <c r="N5" s="181">
        <v>7</v>
      </c>
      <c r="O5" s="253">
        <f>N5+1</f>
        <v>8</v>
      </c>
      <c r="P5" s="182">
        <f>O5+1</f>
        <v>9</v>
      </c>
      <c r="Q5" s="182">
        <f t="shared" ref="Q5:AT5" si="15">P5+1</f>
        <v>10</v>
      </c>
      <c r="R5" s="182">
        <f t="shared" si="15"/>
        <v>11</v>
      </c>
      <c r="S5" s="182">
        <f t="shared" si="15"/>
        <v>12</v>
      </c>
      <c r="T5" s="181">
        <f>S5+1</f>
        <v>13</v>
      </c>
      <c r="U5" s="181">
        <f t="shared" ref="U5" si="16">T5+1</f>
        <v>14</v>
      </c>
      <c r="V5" s="182">
        <f t="shared" ref="V5" si="17">U5+1</f>
        <v>15</v>
      </c>
      <c r="W5" s="182">
        <f t="shared" ref="W5" si="18">V5+1</f>
        <v>16</v>
      </c>
      <c r="X5" s="182">
        <f t="shared" ref="X5" si="19">W5+1</f>
        <v>17</v>
      </c>
      <c r="Y5" s="182">
        <f t="shared" ref="Y5" si="20">X5+1</f>
        <v>18</v>
      </c>
      <c r="Z5" s="182">
        <f t="shared" ref="Z5:AA5" si="21">Y5+1</f>
        <v>19</v>
      </c>
      <c r="AA5" s="181">
        <f t="shared" si="21"/>
        <v>20</v>
      </c>
      <c r="AB5" s="181">
        <f t="shared" ref="AB5" si="22">AA5+1</f>
        <v>21</v>
      </c>
      <c r="AC5" s="182">
        <f t="shared" ref="AC5" si="23">AB5+1</f>
        <v>22</v>
      </c>
      <c r="AD5" s="182">
        <f t="shared" ref="AD5" si="24">AC5+1</f>
        <v>23</v>
      </c>
      <c r="AE5" s="182">
        <f t="shared" ref="AE5" si="25">AD5+1</f>
        <v>24</v>
      </c>
      <c r="AF5" s="182">
        <f t="shared" ref="AF5" si="26">AE5+1</f>
        <v>25</v>
      </c>
      <c r="AG5" s="182">
        <f t="shared" ref="AG5" si="27">AF5+1</f>
        <v>26</v>
      </c>
      <c r="AH5" s="181">
        <f>AG5+1</f>
        <v>27</v>
      </c>
      <c r="AI5" s="181">
        <f t="shared" si="15"/>
        <v>28</v>
      </c>
      <c r="AJ5" s="182">
        <f t="shared" si="15"/>
        <v>29</v>
      </c>
      <c r="AK5" s="182">
        <f t="shared" si="15"/>
        <v>30</v>
      </c>
      <c r="AL5" s="182">
        <f t="shared" si="15"/>
        <v>31</v>
      </c>
      <c r="AM5" s="182">
        <f t="shared" si="15"/>
        <v>32</v>
      </c>
      <c r="AN5" s="182">
        <f t="shared" si="15"/>
        <v>33</v>
      </c>
      <c r="AO5" s="183">
        <f>AN5+1</f>
        <v>34</v>
      </c>
      <c r="AP5" s="183">
        <f t="shared" si="15"/>
        <v>35</v>
      </c>
      <c r="AQ5" s="184">
        <f t="shared" si="15"/>
        <v>36</v>
      </c>
      <c r="AR5" s="184">
        <f t="shared" si="15"/>
        <v>37</v>
      </c>
      <c r="AS5" s="184">
        <f t="shared" si="15"/>
        <v>38</v>
      </c>
      <c r="AT5" s="184">
        <f t="shared" si="15"/>
        <v>39</v>
      </c>
      <c r="AV5" s="185"/>
      <c r="AW5" s="185"/>
      <c r="AX5" s="186"/>
      <c r="AY5" s="179" t="s">
        <v>101</v>
      </c>
      <c r="AZ5" s="187"/>
      <c r="BA5" s="187"/>
      <c r="BB5" s="188"/>
      <c r="BD5" s="189"/>
      <c r="BF5" s="179" t="s">
        <v>102</v>
      </c>
      <c r="BG5" s="179" t="s">
        <v>103</v>
      </c>
    </row>
    <row r="6" spans="1:60" x14ac:dyDescent="0.25">
      <c r="A6" s="190">
        <v>1</v>
      </c>
      <c r="B6" s="233" t="s">
        <v>176</v>
      </c>
      <c r="C6" s="234" t="s">
        <v>105</v>
      </c>
      <c r="D6" s="234" t="s">
        <v>106</v>
      </c>
      <c r="E6" s="191">
        <f t="shared" ref="E6:E37" si="28">MAX(F6:AT6)</f>
        <v>2</v>
      </c>
      <c r="F6" s="192"/>
      <c r="G6" s="192"/>
      <c r="H6" s="191">
        <v>2</v>
      </c>
      <c r="I6" s="191">
        <v>2</v>
      </c>
      <c r="J6" s="191">
        <v>2</v>
      </c>
      <c r="K6" s="191">
        <v>2</v>
      </c>
      <c r="L6" s="191">
        <v>2</v>
      </c>
      <c r="M6" s="192"/>
      <c r="N6" s="192"/>
      <c r="O6" s="191">
        <v>2</v>
      </c>
      <c r="P6" s="191">
        <v>2</v>
      </c>
      <c r="Q6" s="191">
        <v>2</v>
      </c>
      <c r="R6" s="191">
        <v>2</v>
      </c>
      <c r="S6" s="191">
        <v>2</v>
      </c>
      <c r="T6" s="192"/>
      <c r="U6" s="192"/>
      <c r="V6" s="191"/>
      <c r="W6" s="191"/>
      <c r="X6" s="191"/>
      <c r="Y6" s="191"/>
      <c r="Z6" s="191"/>
      <c r="AA6" s="192"/>
      <c r="AB6" s="192"/>
      <c r="AC6" s="191"/>
      <c r="AD6" s="191"/>
      <c r="AE6" s="191"/>
      <c r="AF6" s="191"/>
      <c r="AG6" s="191"/>
      <c r="AH6" s="192"/>
      <c r="AI6" s="192"/>
      <c r="AJ6" s="191"/>
      <c r="AK6" s="191"/>
      <c r="AL6" s="191"/>
      <c r="AM6" s="191"/>
      <c r="AN6" s="191"/>
      <c r="AO6" s="192"/>
      <c r="AP6" s="192"/>
      <c r="AQ6" s="191"/>
      <c r="AR6" s="191"/>
      <c r="AS6" s="191"/>
      <c r="AT6" s="191"/>
      <c r="AV6" s="193">
        <f t="shared" ref="AV6:AV37" si="29">SUMIF($F$4:$AT$4,"s",$F6:$AT6)*8.8</f>
        <v>176</v>
      </c>
      <c r="AW6" s="194"/>
      <c r="AX6" s="195">
        <f t="shared" ref="AX6:AX13" si="30">SUMIF($O$4:$AP$4,"f",$O6:$AP6)*10</f>
        <v>0</v>
      </c>
      <c r="AY6" s="196">
        <f>SUM(AV6:AX7)</f>
        <v>176</v>
      </c>
      <c r="AZ6" s="197">
        <f>VLOOKUP(B6,'Valor HH'!$B$3:$I$80,5,FALSE)</f>
        <v>7.0489999999999995</v>
      </c>
      <c r="BA6" s="197">
        <f>VLOOKUP(B6,'Valor HH'!$B$3:$I$80,6,FALSE)</f>
        <v>14.097999999999999</v>
      </c>
      <c r="BB6" s="197">
        <f>VLOOKUP(B6,'Valor HH'!$B$3:$I$80,7,FALSE)</f>
        <v>14.097999999999999</v>
      </c>
      <c r="BC6" s="115" t="str">
        <f>B6</f>
        <v>Mecanico</v>
      </c>
      <c r="BD6" s="198">
        <f t="shared" ref="BD6:BD37" si="31">(AV6*AZ6)+(AW6*BA6)+(AX6*BB6)</f>
        <v>1240.6239999999998</v>
      </c>
      <c r="BE6" s="199">
        <f>BD6+BD7</f>
        <v>1240.6239999999998</v>
      </c>
      <c r="BF6" s="199">
        <f>IF(BE6=0,0,BE6/AY6)</f>
        <v>7.0489999999999986</v>
      </c>
      <c r="BG6" s="199">
        <f>IF(BE6=0,0,AY6/E6)</f>
        <v>88</v>
      </c>
      <c r="BH6" s="199"/>
    </row>
    <row r="7" spans="1:60" ht="15.75" thickBot="1" x14ac:dyDescent="0.3">
      <c r="A7" s="190">
        <v>2</v>
      </c>
      <c r="B7" s="200" t="str">
        <f>B6</f>
        <v>Mecanico</v>
      </c>
      <c r="C7" s="201" t="s">
        <v>107</v>
      </c>
      <c r="D7" s="202" t="s">
        <v>106</v>
      </c>
      <c r="E7" s="203">
        <f t="shared" si="28"/>
        <v>0</v>
      </c>
      <c r="F7" s="204"/>
      <c r="G7" s="204"/>
      <c r="H7" s="203"/>
      <c r="I7" s="203"/>
      <c r="J7" s="203"/>
      <c r="K7" s="203"/>
      <c r="L7" s="203"/>
      <c r="M7" s="204"/>
      <c r="N7" s="204"/>
      <c r="O7" s="203"/>
      <c r="P7" s="203"/>
      <c r="Q7" s="203"/>
      <c r="R7" s="203"/>
      <c r="S7" s="203"/>
      <c r="T7" s="204"/>
      <c r="U7" s="204"/>
      <c r="V7" s="203"/>
      <c r="W7" s="203"/>
      <c r="X7" s="203"/>
      <c r="Y7" s="203"/>
      <c r="Z7" s="203"/>
      <c r="AA7" s="204"/>
      <c r="AB7" s="204"/>
      <c r="AC7" s="203"/>
      <c r="AD7" s="203"/>
      <c r="AE7" s="203"/>
      <c r="AF7" s="203"/>
      <c r="AG7" s="203"/>
      <c r="AH7" s="204"/>
      <c r="AI7" s="204"/>
      <c r="AJ7" s="203"/>
      <c r="AK7" s="203"/>
      <c r="AL7" s="203"/>
      <c r="AM7" s="203"/>
      <c r="AN7" s="203"/>
      <c r="AO7" s="204"/>
      <c r="AP7" s="204"/>
      <c r="AQ7" s="203"/>
      <c r="AR7" s="203"/>
      <c r="AS7" s="203"/>
      <c r="AT7" s="203"/>
      <c r="AV7" s="205">
        <f t="shared" si="29"/>
        <v>0</v>
      </c>
      <c r="AW7" s="197"/>
      <c r="AX7" s="206">
        <f t="shared" si="30"/>
        <v>0</v>
      </c>
      <c r="AY7" s="196"/>
      <c r="AZ7" s="197">
        <f>AZ6*1.12</f>
        <v>7.8948800000000006</v>
      </c>
      <c r="BA7" s="197">
        <f>BA6*1.12</f>
        <v>15.789760000000001</v>
      </c>
      <c r="BB7" s="197">
        <f>BB6*1.12</f>
        <v>15.789760000000001</v>
      </c>
      <c r="BD7" s="198">
        <f t="shared" si="31"/>
        <v>0</v>
      </c>
    </row>
    <row r="8" spans="1:60" x14ac:dyDescent="0.25">
      <c r="A8" s="190">
        <v>3</v>
      </c>
      <c r="B8" s="233" t="s">
        <v>121</v>
      </c>
      <c r="C8" s="234" t="s">
        <v>105</v>
      </c>
      <c r="D8" s="234" t="s">
        <v>106</v>
      </c>
      <c r="E8" s="191">
        <f t="shared" si="28"/>
        <v>1</v>
      </c>
      <c r="F8" s="192"/>
      <c r="G8" s="192"/>
      <c r="H8" s="191">
        <v>1</v>
      </c>
      <c r="I8" s="191">
        <v>1</v>
      </c>
      <c r="J8" s="191">
        <v>1</v>
      </c>
      <c r="K8" s="191">
        <v>1</v>
      </c>
      <c r="L8" s="191">
        <v>1</v>
      </c>
      <c r="M8" s="192"/>
      <c r="N8" s="192"/>
      <c r="O8" s="207">
        <v>1</v>
      </c>
      <c r="P8" s="207">
        <v>1</v>
      </c>
      <c r="Q8" s="191">
        <v>1</v>
      </c>
      <c r="R8" s="207">
        <v>1</v>
      </c>
      <c r="S8" s="191">
        <v>1</v>
      </c>
      <c r="T8" s="192"/>
      <c r="U8" s="192"/>
      <c r="V8" s="191"/>
      <c r="W8" s="191"/>
      <c r="X8" s="191"/>
      <c r="Y8" s="191"/>
      <c r="Z8" s="191"/>
      <c r="AA8" s="192"/>
      <c r="AB8" s="192"/>
      <c r="AC8" s="191"/>
      <c r="AD8" s="191"/>
      <c r="AE8" s="191"/>
      <c r="AF8" s="191"/>
      <c r="AG8" s="191"/>
      <c r="AH8" s="192"/>
      <c r="AI8" s="192"/>
      <c r="AJ8" s="191"/>
      <c r="AK8" s="191"/>
      <c r="AL8" s="191"/>
      <c r="AM8" s="191"/>
      <c r="AN8" s="191"/>
      <c r="AO8" s="192"/>
      <c r="AP8" s="192"/>
      <c r="AQ8" s="191"/>
      <c r="AR8" s="191"/>
      <c r="AS8" s="191"/>
      <c r="AT8" s="191"/>
      <c r="AV8" s="193">
        <f t="shared" si="29"/>
        <v>88</v>
      </c>
      <c r="AW8" s="194"/>
      <c r="AX8" s="195">
        <f t="shared" si="30"/>
        <v>0</v>
      </c>
      <c r="AY8" s="196">
        <f>SUM(AV8:AX9)</f>
        <v>88</v>
      </c>
      <c r="AZ8" s="197">
        <f>VLOOKUP(B8,'Valor HH'!$B$3:$I$80,5,FALSE)</f>
        <v>15.221590909090908</v>
      </c>
      <c r="BA8" s="197">
        <f>VLOOKUP(B8,'Valor HH'!$B$3:$I$80,6,FALSE)</f>
        <v>30.443181818181817</v>
      </c>
      <c r="BB8" s="197">
        <f>VLOOKUP(B8,'Valor HH'!$B$3:$I$80,7,FALSE)</f>
        <v>30.443181818181817</v>
      </c>
      <c r="BC8" s="115" t="str">
        <f>B8</f>
        <v>Eletricista</v>
      </c>
      <c r="BD8" s="198">
        <f t="shared" si="31"/>
        <v>1339.5</v>
      </c>
      <c r="BE8" s="199">
        <f>BD8+BD9</f>
        <v>1339.5</v>
      </c>
      <c r="BF8" s="199">
        <f>IF(BE8=0,0,BE8/AY8)</f>
        <v>15.221590909090908</v>
      </c>
      <c r="BG8" s="199">
        <f>IF(BE8=0,0,AY8/E8)</f>
        <v>88</v>
      </c>
      <c r="BH8" s="199"/>
    </row>
    <row r="9" spans="1:60" ht="15.75" thickBot="1" x14ac:dyDescent="0.3">
      <c r="A9" s="190">
        <v>4</v>
      </c>
      <c r="B9" s="200" t="str">
        <f>B8</f>
        <v>Eletricista</v>
      </c>
      <c r="C9" s="201" t="s">
        <v>107</v>
      </c>
      <c r="D9" s="202" t="s">
        <v>106</v>
      </c>
      <c r="E9" s="203">
        <f t="shared" si="28"/>
        <v>0</v>
      </c>
      <c r="F9" s="204"/>
      <c r="G9" s="204"/>
      <c r="H9" s="203"/>
      <c r="I9" s="203"/>
      <c r="J9" s="203"/>
      <c r="K9" s="203"/>
      <c r="L9" s="203"/>
      <c r="M9" s="204"/>
      <c r="N9" s="204"/>
      <c r="O9" s="203"/>
      <c r="P9" s="203"/>
      <c r="Q9" s="203"/>
      <c r="R9" s="203"/>
      <c r="S9" s="203"/>
      <c r="T9" s="204"/>
      <c r="U9" s="204"/>
      <c r="V9" s="203"/>
      <c r="W9" s="203"/>
      <c r="X9" s="203"/>
      <c r="Y9" s="203"/>
      <c r="Z9" s="203"/>
      <c r="AA9" s="204"/>
      <c r="AB9" s="204"/>
      <c r="AC9" s="203"/>
      <c r="AD9" s="203"/>
      <c r="AE9" s="203"/>
      <c r="AF9" s="203"/>
      <c r="AG9" s="203"/>
      <c r="AH9" s="204"/>
      <c r="AI9" s="204"/>
      <c r="AJ9" s="203"/>
      <c r="AK9" s="203"/>
      <c r="AL9" s="203"/>
      <c r="AM9" s="203"/>
      <c r="AN9" s="203"/>
      <c r="AO9" s="204"/>
      <c r="AP9" s="204"/>
      <c r="AQ9" s="203"/>
      <c r="AR9" s="203"/>
      <c r="AS9" s="203"/>
      <c r="AT9" s="203"/>
      <c r="AV9" s="205">
        <f t="shared" si="29"/>
        <v>0</v>
      </c>
      <c r="AW9" s="197"/>
      <c r="AX9" s="206">
        <f t="shared" si="30"/>
        <v>0</v>
      </c>
      <c r="AY9" s="196"/>
      <c r="AZ9" s="197">
        <f>AZ8*1.12</f>
        <v>17.048181818181821</v>
      </c>
      <c r="BA9" s="197">
        <f>BA8*1.12</f>
        <v>34.096363636363641</v>
      </c>
      <c r="BB9" s="197">
        <f>BB8*1.12</f>
        <v>34.096363636363641</v>
      </c>
      <c r="BD9" s="198">
        <f t="shared" si="31"/>
        <v>0</v>
      </c>
    </row>
    <row r="10" spans="1:60" x14ac:dyDescent="0.25">
      <c r="A10" s="190">
        <v>5</v>
      </c>
      <c r="B10" s="233" t="s">
        <v>153</v>
      </c>
      <c r="C10" s="234" t="s">
        <v>105</v>
      </c>
      <c r="D10" s="234" t="s">
        <v>106</v>
      </c>
      <c r="E10" s="191">
        <f t="shared" si="28"/>
        <v>1</v>
      </c>
      <c r="F10" s="192"/>
      <c r="G10" s="192"/>
      <c r="H10" s="191">
        <v>1</v>
      </c>
      <c r="I10" s="191">
        <v>1</v>
      </c>
      <c r="J10" s="191">
        <v>1</v>
      </c>
      <c r="K10" s="191">
        <v>1</v>
      </c>
      <c r="L10" s="191">
        <v>1</v>
      </c>
      <c r="M10" s="192"/>
      <c r="N10" s="192"/>
      <c r="O10" s="191">
        <v>1</v>
      </c>
      <c r="P10" s="191">
        <v>1</v>
      </c>
      <c r="Q10" s="191">
        <v>1</v>
      </c>
      <c r="R10" s="191">
        <v>1</v>
      </c>
      <c r="S10" s="191">
        <v>1</v>
      </c>
      <c r="T10" s="192"/>
      <c r="U10" s="192"/>
      <c r="V10" s="191"/>
      <c r="W10" s="191"/>
      <c r="X10" s="191"/>
      <c r="Y10" s="191"/>
      <c r="Z10" s="191"/>
      <c r="AA10" s="192"/>
      <c r="AB10" s="192"/>
      <c r="AC10" s="191"/>
      <c r="AD10" s="191"/>
      <c r="AE10" s="191"/>
      <c r="AF10" s="191"/>
      <c r="AG10" s="191"/>
      <c r="AH10" s="192"/>
      <c r="AI10" s="192"/>
      <c r="AJ10" s="191"/>
      <c r="AK10" s="191"/>
      <c r="AL10" s="191"/>
      <c r="AM10" s="191"/>
      <c r="AN10" s="191"/>
      <c r="AO10" s="192"/>
      <c r="AP10" s="192"/>
      <c r="AQ10" s="191"/>
      <c r="AR10" s="191"/>
      <c r="AS10" s="191"/>
      <c r="AT10" s="191"/>
      <c r="AV10" s="193">
        <f t="shared" si="29"/>
        <v>88</v>
      </c>
      <c r="AW10" s="194"/>
      <c r="AX10" s="195">
        <f t="shared" si="30"/>
        <v>0</v>
      </c>
      <c r="AY10" s="196">
        <f>SUM(AV10:AX11)</f>
        <v>88</v>
      </c>
      <c r="AZ10" s="197">
        <f>VLOOKUP(B10,'Valor HH'!$B$3:$I$80,5,FALSE)</f>
        <v>7.0489999999999995</v>
      </c>
      <c r="BA10" s="197">
        <f>VLOOKUP(B10,'Valor HH'!$B$3:$I$80,6,FALSE)</f>
        <v>14.097999999999999</v>
      </c>
      <c r="BB10" s="197">
        <f>VLOOKUP(B10,'Valor HH'!$B$3:$I$80,7,FALSE)</f>
        <v>14.097999999999999</v>
      </c>
      <c r="BC10" s="115" t="str">
        <f>B10</f>
        <v>Auxiliar De Servicos Gerais</v>
      </c>
      <c r="BD10" s="198">
        <f t="shared" si="31"/>
        <v>620.3119999999999</v>
      </c>
      <c r="BE10" s="199">
        <f>BD10+BD11</f>
        <v>620.3119999999999</v>
      </c>
      <c r="BF10" s="199">
        <f>IF(BE10=0,0,BE10/AY10)</f>
        <v>7.0489999999999986</v>
      </c>
      <c r="BG10" s="199">
        <f>IF(BE10=0,0,AY10/E10)</f>
        <v>88</v>
      </c>
      <c r="BH10" s="199"/>
    </row>
    <row r="11" spans="1:60" ht="15.75" thickBot="1" x14ac:dyDescent="0.3">
      <c r="A11" s="190">
        <v>6</v>
      </c>
      <c r="B11" s="200" t="str">
        <f>B10</f>
        <v>Auxiliar De Servicos Gerais</v>
      </c>
      <c r="C11" s="201" t="s">
        <v>107</v>
      </c>
      <c r="D11" s="202" t="s">
        <v>106</v>
      </c>
      <c r="E11" s="203">
        <f t="shared" si="28"/>
        <v>0</v>
      </c>
      <c r="F11" s="204"/>
      <c r="G11" s="204"/>
      <c r="H11" s="203"/>
      <c r="I11" s="203"/>
      <c r="J11" s="203"/>
      <c r="K11" s="203"/>
      <c r="L11" s="203"/>
      <c r="M11" s="204"/>
      <c r="N11" s="204"/>
      <c r="O11" s="203"/>
      <c r="P11" s="203"/>
      <c r="Q11" s="203"/>
      <c r="R11" s="203"/>
      <c r="S11" s="203"/>
      <c r="T11" s="204"/>
      <c r="U11" s="204"/>
      <c r="V11" s="203"/>
      <c r="W11" s="203"/>
      <c r="X11" s="203"/>
      <c r="Y11" s="203"/>
      <c r="Z11" s="203"/>
      <c r="AA11" s="204"/>
      <c r="AB11" s="204"/>
      <c r="AC11" s="203"/>
      <c r="AD11" s="203"/>
      <c r="AE11" s="203"/>
      <c r="AF11" s="203"/>
      <c r="AG11" s="203"/>
      <c r="AH11" s="204"/>
      <c r="AI11" s="204"/>
      <c r="AJ11" s="203"/>
      <c r="AK11" s="203"/>
      <c r="AL11" s="203"/>
      <c r="AM11" s="203"/>
      <c r="AN11" s="203"/>
      <c r="AO11" s="204"/>
      <c r="AP11" s="204"/>
      <c r="AQ11" s="203"/>
      <c r="AR11" s="203"/>
      <c r="AS11" s="203"/>
      <c r="AT11" s="203"/>
      <c r="AV11" s="205">
        <f t="shared" si="29"/>
        <v>0</v>
      </c>
      <c r="AW11" s="197"/>
      <c r="AX11" s="206">
        <f t="shared" si="30"/>
        <v>0</v>
      </c>
      <c r="AY11" s="196"/>
      <c r="AZ11" s="197">
        <f>AZ10*1.12</f>
        <v>7.8948800000000006</v>
      </c>
      <c r="BA11" s="197">
        <f>BA10*1.12</f>
        <v>15.789760000000001</v>
      </c>
      <c r="BB11" s="197">
        <f>BB10*1.12</f>
        <v>15.789760000000001</v>
      </c>
      <c r="BD11" s="198">
        <f t="shared" si="31"/>
        <v>0</v>
      </c>
    </row>
    <row r="12" spans="1:60" x14ac:dyDescent="0.25">
      <c r="A12" s="190">
        <v>7</v>
      </c>
      <c r="B12" s="233" t="s">
        <v>110</v>
      </c>
      <c r="C12" s="234" t="s">
        <v>105</v>
      </c>
      <c r="D12" s="234" t="s">
        <v>106</v>
      </c>
      <c r="E12" s="191">
        <f t="shared" si="28"/>
        <v>0</v>
      </c>
      <c r="F12" s="192"/>
      <c r="G12" s="192"/>
      <c r="H12" s="191"/>
      <c r="I12" s="191"/>
      <c r="J12" s="191"/>
      <c r="K12" s="191"/>
      <c r="L12" s="191"/>
      <c r="M12" s="192"/>
      <c r="N12" s="192"/>
      <c r="O12" s="191"/>
      <c r="P12" s="191"/>
      <c r="Q12" s="191"/>
      <c r="R12" s="191"/>
      <c r="S12" s="191"/>
      <c r="T12" s="192"/>
      <c r="U12" s="192"/>
      <c r="V12" s="191"/>
      <c r="W12" s="191"/>
      <c r="X12" s="191"/>
      <c r="Y12" s="191"/>
      <c r="Z12" s="191"/>
      <c r="AA12" s="192"/>
      <c r="AB12" s="192"/>
      <c r="AC12" s="191"/>
      <c r="AD12" s="191"/>
      <c r="AE12" s="191"/>
      <c r="AF12" s="191"/>
      <c r="AG12" s="191"/>
      <c r="AH12" s="192"/>
      <c r="AI12" s="192"/>
      <c r="AJ12" s="191"/>
      <c r="AK12" s="191"/>
      <c r="AL12" s="191"/>
      <c r="AM12" s="191"/>
      <c r="AN12" s="191"/>
      <c r="AO12" s="192"/>
      <c r="AP12" s="192"/>
      <c r="AQ12" s="191"/>
      <c r="AR12" s="191"/>
      <c r="AS12" s="191"/>
      <c r="AT12" s="191"/>
      <c r="AV12" s="193">
        <f t="shared" si="29"/>
        <v>0</v>
      </c>
      <c r="AW12" s="194">
        <f t="shared" ref="AW12:AW13" si="32">SUMIF($O$4:$AN$4,"s",$O12:$AN12)*1.2</f>
        <v>0</v>
      </c>
      <c r="AX12" s="195">
        <f t="shared" si="30"/>
        <v>0</v>
      </c>
      <c r="AY12" s="196">
        <f>SUM(AV12:AX13)</f>
        <v>0</v>
      </c>
      <c r="AZ12" s="197">
        <f>VLOOKUP(B12,'Valor HH'!$B$3:$I$80,5,FALSE)</f>
        <v>19.993045454545456</v>
      </c>
      <c r="BA12" s="197">
        <f>VLOOKUP(B12,'Valor HH'!$B$3:$I$80,6,FALSE)</f>
        <v>39.986090909090912</v>
      </c>
      <c r="BB12" s="197">
        <f>VLOOKUP(B12,'Valor HH'!$B$3:$I$80,7,FALSE)</f>
        <v>39.986090909090912</v>
      </c>
      <c r="BC12" s="115" t="str">
        <f>B12</f>
        <v>Encarregado Caldeireiro</v>
      </c>
      <c r="BD12" s="198">
        <f t="shared" si="31"/>
        <v>0</v>
      </c>
      <c r="BE12" s="199">
        <f>BD12+BD13</f>
        <v>0</v>
      </c>
      <c r="BF12" s="199">
        <f>IF(BE12=0,0,BE12/AY12)</f>
        <v>0</v>
      </c>
      <c r="BG12" s="199">
        <f>IF(BE12=0,0,AY12/E12)</f>
        <v>0</v>
      </c>
      <c r="BH12" s="199"/>
    </row>
    <row r="13" spans="1:60" ht="15.75" thickBot="1" x14ac:dyDescent="0.3">
      <c r="A13" s="190">
        <v>8</v>
      </c>
      <c r="B13" s="200" t="str">
        <f>B12</f>
        <v>Encarregado Caldeireiro</v>
      </c>
      <c r="C13" s="201" t="s">
        <v>107</v>
      </c>
      <c r="D13" s="202" t="s">
        <v>106</v>
      </c>
      <c r="E13" s="203">
        <f t="shared" si="28"/>
        <v>0</v>
      </c>
      <c r="F13" s="204"/>
      <c r="G13" s="204"/>
      <c r="H13" s="203"/>
      <c r="I13" s="203"/>
      <c r="J13" s="203"/>
      <c r="K13" s="203"/>
      <c r="L13" s="203"/>
      <c r="M13" s="204"/>
      <c r="N13" s="204"/>
      <c r="O13" s="203"/>
      <c r="P13" s="203"/>
      <c r="Q13" s="203"/>
      <c r="R13" s="203"/>
      <c r="S13" s="203"/>
      <c r="T13" s="204"/>
      <c r="U13" s="204"/>
      <c r="V13" s="203"/>
      <c r="W13" s="203"/>
      <c r="X13" s="203"/>
      <c r="Y13" s="203"/>
      <c r="Z13" s="203"/>
      <c r="AA13" s="204"/>
      <c r="AB13" s="204"/>
      <c r="AC13" s="203"/>
      <c r="AD13" s="203"/>
      <c r="AE13" s="203"/>
      <c r="AF13" s="203"/>
      <c r="AG13" s="203"/>
      <c r="AH13" s="204"/>
      <c r="AI13" s="204"/>
      <c r="AJ13" s="203"/>
      <c r="AK13" s="203"/>
      <c r="AL13" s="203"/>
      <c r="AM13" s="203"/>
      <c r="AN13" s="203"/>
      <c r="AO13" s="204"/>
      <c r="AP13" s="204"/>
      <c r="AQ13" s="203"/>
      <c r="AR13" s="203"/>
      <c r="AS13" s="203"/>
      <c r="AT13" s="203"/>
      <c r="AV13" s="205">
        <f t="shared" si="29"/>
        <v>0</v>
      </c>
      <c r="AW13" s="197">
        <f t="shared" si="32"/>
        <v>0</v>
      </c>
      <c r="AX13" s="206">
        <f t="shared" si="30"/>
        <v>0</v>
      </c>
      <c r="AY13" s="196"/>
      <c r="AZ13" s="197">
        <f>AZ12*1.12</f>
        <v>22.392210909090913</v>
      </c>
      <c r="BA13" s="197">
        <f>BA12*1.12</f>
        <v>44.784421818181826</v>
      </c>
      <c r="BB13" s="197">
        <f>BB12*1.12</f>
        <v>44.784421818181826</v>
      </c>
      <c r="BD13" s="198">
        <f t="shared" si="31"/>
        <v>0</v>
      </c>
    </row>
    <row r="14" spans="1:60" x14ac:dyDescent="0.25">
      <c r="A14" s="190">
        <v>9</v>
      </c>
      <c r="B14" s="233" t="s">
        <v>111</v>
      </c>
      <c r="C14" s="234" t="s">
        <v>105</v>
      </c>
      <c r="D14" s="234" t="s">
        <v>112</v>
      </c>
      <c r="E14" s="191">
        <f t="shared" si="28"/>
        <v>0</v>
      </c>
      <c r="F14" s="192"/>
      <c r="G14" s="192"/>
      <c r="H14" s="191"/>
      <c r="I14" s="191"/>
      <c r="J14" s="191"/>
      <c r="K14" s="191"/>
      <c r="L14" s="191"/>
      <c r="M14" s="192"/>
      <c r="N14" s="192"/>
      <c r="O14" s="191"/>
      <c r="P14" s="191"/>
      <c r="Q14" s="191"/>
      <c r="R14" s="191"/>
      <c r="S14" s="191"/>
      <c r="T14" s="192"/>
      <c r="U14" s="192"/>
      <c r="V14" s="191"/>
      <c r="W14" s="191"/>
      <c r="X14" s="191"/>
      <c r="Y14" s="191"/>
      <c r="Z14" s="191"/>
      <c r="AA14" s="192"/>
      <c r="AB14" s="192"/>
      <c r="AC14" s="191"/>
      <c r="AD14" s="191"/>
      <c r="AE14" s="191"/>
      <c r="AF14" s="191"/>
      <c r="AG14" s="191"/>
      <c r="AH14" s="192"/>
      <c r="AI14" s="192"/>
      <c r="AJ14" s="191"/>
      <c r="AK14" s="191"/>
      <c r="AL14" s="191"/>
      <c r="AM14" s="191"/>
      <c r="AN14" s="191"/>
      <c r="AO14" s="192"/>
      <c r="AP14" s="192"/>
      <c r="AQ14" s="191"/>
      <c r="AR14" s="191"/>
      <c r="AS14" s="191"/>
      <c r="AT14" s="191"/>
      <c r="AV14" s="193">
        <f t="shared" si="29"/>
        <v>0</v>
      </c>
      <c r="AW14" s="194">
        <f>SUMIF($I$4:$AN$4,"s",$I14:$AN14)*1.2</f>
        <v>0</v>
      </c>
      <c r="AX14" s="195">
        <f>SUMIF($I$4:$AP$4,"f",$I14:$AP14)*10</f>
        <v>0</v>
      </c>
      <c r="AY14" s="196">
        <f>SUM(AV14:AX15)</f>
        <v>0</v>
      </c>
      <c r="AZ14" s="197">
        <f>VLOOKUP(B14,'Valor HH'!$B$3:$I$80,5,FALSE)</f>
        <v>14.090909090909092</v>
      </c>
      <c r="BA14" s="197">
        <f>VLOOKUP(B14,'Valor HH'!$B$3:$I$80,6,FALSE)</f>
        <v>28.181818181818183</v>
      </c>
      <c r="BB14" s="197">
        <f>VLOOKUP(B14,'Valor HH'!$B$3:$I$80,7,FALSE)</f>
        <v>28.181818181818183</v>
      </c>
      <c r="BC14" s="115" t="str">
        <f>B14</f>
        <v>Caldeireiro</v>
      </c>
      <c r="BD14" s="198">
        <f t="shared" si="31"/>
        <v>0</v>
      </c>
      <c r="BE14" s="199">
        <f>BD14+BD15</f>
        <v>0</v>
      </c>
      <c r="BF14" s="199">
        <f>IF(BE14=0,0,BE14/AY14)</f>
        <v>0</v>
      </c>
      <c r="BG14" s="199">
        <f>IF(BE14=0,0,AY14/E14)</f>
        <v>0</v>
      </c>
      <c r="BH14" s="199"/>
    </row>
    <row r="15" spans="1:60" ht="15.75" thickBot="1" x14ac:dyDescent="0.3">
      <c r="A15" s="190">
        <v>10</v>
      </c>
      <c r="B15" s="200" t="str">
        <f>B14</f>
        <v>Caldeireiro</v>
      </c>
      <c r="C15" s="201" t="s">
        <v>107</v>
      </c>
      <c r="D15" s="202" t="s">
        <v>112</v>
      </c>
      <c r="E15" s="203">
        <f t="shared" si="28"/>
        <v>0</v>
      </c>
      <c r="F15" s="204"/>
      <c r="G15" s="204"/>
      <c r="H15" s="203"/>
      <c r="I15" s="203"/>
      <c r="J15" s="203"/>
      <c r="K15" s="203"/>
      <c r="L15" s="203"/>
      <c r="M15" s="204"/>
      <c r="N15" s="204"/>
      <c r="O15" s="203"/>
      <c r="P15" s="203"/>
      <c r="Q15" s="203"/>
      <c r="R15" s="203"/>
      <c r="S15" s="203"/>
      <c r="T15" s="204"/>
      <c r="U15" s="204"/>
      <c r="V15" s="203"/>
      <c r="W15" s="203"/>
      <c r="X15" s="203"/>
      <c r="Y15" s="203"/>
      <c r="Z15" s="203"/>
      <c r="AA15" s="204"/>
      <c r="AB15" s="204"/>
      <c r="AC15" s="203"/>
      <c r="AD15" s="203"/>
      <c r="AE15" s="203"/>
      <c r="AF15" s="203"/>
      <c r="AG15" s="203"/>
      <c r="AH15" s="204"/>
      <c r="AI15" s="204"/>
      <c r="AJ15" s="203"/>
      <c r="AK15" s="203"/>
      <c r="AL15" s="203"/>
      <c r="AM15" s="203"/>
      <c r="AN15" s="203"/>
      <c r="AO15" s="204"/>
      <c r="AP15" s="204"/>
      <c r="AQ15" s="203"/>
      <c r="AR15" s="203"/>
      <c r="AS15" s="203"/>
      <c r="AT15" s="203"/>
      <c r="AV15" s="205">
        <f t="shared" si="29"/>
        <v>0</v>
      </c>
      <c r="AW15" s="197">
        <f t="shared" ref="AW15:AW46" si="33">SUMIF($O$4:$AN$4,"s",$O15:$AN15)*1.2</f>
        <v>0</v>
      </c>
      <c r="AX15" s="206">
        <f t="shared" ref="AX15:AX46" si="34">SUMIF($O$4:$AP$4,"f",$O15:$AP15)*10</f>
        <v>0</v>
      </c>
      <c r="AY15" s="196"/>
      <c r="AZ15" s="197">
        <f>AZ14*1.12</f>
        <v>15.781818181818185</v>
      </c>
      <c r="BA15" s="197">
        <f>BA14*1.12</f>
        <v>31.56363636363637</v>
      </c>
      <c r="BB15" s="197">
        <f>BB14*1.12</f>
        <v>31.56363636363637</v>
      </c>
      <c r="BD15" s="198">
        <f t="shared" si="31"/>
        <v>0</v>
      </c>
    </row>
    <row r="16" spans="1:60" x14ac:dyDescent="0.25">
      <c r="A16" s="190">
        <v>11</v>
      </c>
      <c r="B16" s="233" t="s">
        <v>111</v>
      </c>
      <c r="C16" s="234" t="s">
        <v>105</v>
      </c>
      <c r="D16" s="234" t="s">
        <v>112</v>
      </c>
      <c r="E16" s="191">
        <f t="shared" si="28"/>
        <v>0</v>
      </c>
      <c r="F16" s="192"/>
      <c r="G16" s="192"/>
      <c r="H16" s="191"/>
      <c r="I16" s="191"/>
      <c r="J16" s="191"/>
      <c r="K16" s="191"/>
      <c r="L16" s="191"/>
      <c r="M16" s="192"/>
      <c r="N16" s="192"/>
      <c r="O16" s="191"/>
      <c r="P16" s="191"/>
      <c r="Q16" s="191"/>
      <c r="R16" s="191"/>
      <c r="S16" s="191"/>
      <c r="T16" s="192"/>
      <c r="U16" s="192"/>
      <c r="V16" s="191"/>
      <c r="W16" s="191"/>
      <c r="X16" s="191"/>
      <c r="Y16" s="191"/>
      <c r="Z16" s="191"/>
      <c r="AA16" s="192"/>
      <c r="AB16" s="192"/>
      <c r="AC16" s="191"/>
      <c r="AD16" s="191"/>
      <c r="AE16" s="191"/>
      <c r="AF16" s="191"/>
      <c r="AG16" s="191"/>
      <c r="AH16" s="192"/>
      <c r="AI16" s="192"/>
      <c r="AJ16" s="191"/>
      <c r="AK16" s="191"/>
      <c r="AL16" s="191"/>
      <c r="AM16" s="191"/>
      <c r="AN16" s="191"/>
      <c r="AO16" s="192"/>
      <c r="AP16" s="192"/>
      <c r="AQ16" s="191"/>
      <c r="AR16" s="191"/>
      <c r="AS16" s="191"/>
      <c r="AT16" s="191"/>
      <c r="AV16" s="193">
        <f t="shared" si="29"/>
        <v>0</v>
      </c>
      <c r="AW16" s="194">
        <f t="shared" si="33"/>
        <v>0</v>
      </c>
      <c r="AX16" s="195">
        <f t="shared" si="34"/>
        <v>0</v>
      </c>
      <c r="AY16" s="196">
        <f>SUM(AV16:AX17)</f>
        <v>0</v>
      </c>
      <c r="AZ16" s="197">
        <f>VLOOKUP(B16,'Valor HH'!$B$3:$I$80,5,FALSE)</f>
        <v>14.090909090909092</v>
      </c>
      <c r="BA16" s="197">
        <f>VLOOKUP(B16,'Valor HH'!$B$3:$I$80,6,FALSE)</f>
        <v>28.181818181818183</v>
      </c>
      <c r="BB16" s="197">
        <f>VLOOKUP(B16,'Valor HH'!$B$3:$I$80,7,FALSE)</f>
        <v>28.181818181818183</v>
      </c>
      <c r="BC16" s="115" t="str">
        <f>B16</f>
        <v>Caldeireiro</v>
      </c>
      <c r="BD16" s="198">
        <f t="shared" si="31"/>
        <v>0</v>
      </c>
      <c r="BE16" s="199">
        <f>BD16+BD17</f>
        <v>0</v>
      </c>
      <c r="BF16" s="199">
        <f>IF(BE16=0,0,BE16/AY16)</f>
        <v>0</v>
      </c>
      <c r="BG16" s="199">
        <f>IF(BE16=0,0,AY16/E16)</f>
        <v>0</v>
      </c>
      <c r="BH16" s="199"/>
    </row>
    <row r="17" spans="1:60" ht="15.75" thickBot="1" x14ac:dyDescent="0.3">
      <c r="A17" s="190">
        <v>12</v>
      </c>
      <c r="B17" s="200" t="str">
        <f>B16</f>
        <v>Caldeireiro</v>
      </c>
      <c r="C17" s="201" t="s">
        <v>107</v>
      </c>
      <c r="D17" s="202" t="s">
        <v>112</v>
      </c>
      <c r="E17" s="203">
        <f t="shared" si="28"/>
        <v>0</v>
      </c>
      <c r="F17" s="204"/>
      <c r="G17" s="204"/>
      <c r="H17" s="203"/>
      <c r="I17" s="203"/>
      <c r="J17" s="203"/>
      <c r="K17" s="203"/>
      <c r="L17" s="203"/>
      <c r="M17" s="204"/>
      <c r="N17" s="204"/>
      <c r="O17" s="203"/>
      <c r="P17" s="203"/>
      <c r="Q17" s="203"/>
      <c r="R17" s="203"/>
      <c r="S17" s="203"/>
      <c r="T17" s="204"/>
      <c r="U17" s="204"/>
      <c r="V17" s="203"/>
      <c r="W17" s="203"/>
      <c r="X17" s="203"/>
      <c r="Y17" s="203"/>
      <c r="Z17" s="203"/>
      <c r="AA17" s="204"/>
      <c r="AB17" s="204"/>
      <c r="AC17" s="203"/>
      <c r="AD17" s="203"/>
      <c r="AE17" s="203"/>
      <c r="AF17" s="203"/>
      <c r="AG17" s="203"/>
      <c r="AH17" s="204"/>
      <c r="AI17" s="204"/>
      <c r="AJ17" s="203"/>
      <c r="AK17" s="203"/>
      <c r="AL17" s="203"/>
      <c r="AM17" s="203"/>
      <c r="AN17" s="203"/>
      <c r="AO17" s="204"/>
      <c r="AP17" s="204"/>
      <c r="AQ17" s="203"/>
      <c r="AR17" s="203"/>
      <c r="AS17" s="203"/>
      <c r="AT17" s="203"/>
      <c r="AV17" s="205">
        <f t="shared" si="29"/>
        <v>0</v>
      </c>
      <c r="AW17" s="197">
        <f t="shared" si="33"/>
        <v>0</v>
      </c>
      <c r="AX17" s="206">
        <f t="shared" si="34"/>
        <v>0</v>
      </c>
      <c r="AY17" s="196"/>
      <c r="AZ17" s="197">
        <f>AZ16*1.12</f>
        <v>15.781818181818185</v>
      </c>
      <c r="BA17" s="197">
        <f>BA16*1.12</f>
        <v>31.56363636363637</v>
      </c>
      <c r="BB17" s="197">
        <f>BB16*1.12</f>
        <v>31.56363636363637</v>
      </c>
      <c r="BD17" s="198">
        <f t="shared" si="31"/>
        <v>0</v>
      </c>
    </row>
    <row r="18" spans="1:60" x14ac:dyDescent="0.25">
      <c r="A18" s="190">
        <v>13</v>
      </c>
      <c r="B18" s="233" t="s">
        <v>113</v>
      </c>
      <c r="C18" s="234" t="s">
        <v>105</v>
      </c>
      <c r="D18" s="234" t="s">
        <v>112</v>
      </c>
      <c r="E18" s="191">
        <f t="shared" si="28"/>
        <v>0</v>
      </c>
      <c r="F18" s="192"/>
      <c r="G18" s="192"/>
      <c r="H18" s="191"/>
      <c r="I18" s="191"/>
      <c r="J18" s="191"/>
      <c r="K18" s="191"/>
      <c r="L18" s="191"/>
      <c r="M18" s="192"/>
      <c r="N18" s="192"/>
      <c r="O18" s="191"/>
      <c r="P18" s="191"/>
      <c r="Q18" s="191"/>
      <c r="R18" s="191"/>
      <c r="S18" s="191"/>
      <c r="T18" s="192"/>
      <c r="U18" s="192"/>
      <c r="V18" s="191"/>
      <c r="W18" s="191"/>
      <c r="X18" s="191"/>
      <c r="Y18" s="191"/>
      <c r="Z18" s="191"/>
      <c r="AA18" s="192"/>
      <c r="AB18" s="192"/>
      <c r="AC18" s="191"/>
      <c r="AD18" s="191"/>
      <c r="AE18" s="191"/>
      <c r="AF18" s="191"/>
      <c r="AG18" s="191"/>
      <c r="AH18" s="192"/>
      <c r="AI18" s="192"/>
      <c r="AJ18" s="191"/>
      <c r="AK18" s="191"/>
      <c r="AL18" s="191"/>
      <c r="AM18" s="191"/>
      <c r="AN18" s="191"/>
      <c r="AO18" s="192"/>
      <c r="AP18" s="192"/>
      <c r="AQ18" s="191"/>
      <c r="AR18" s="191"/>
      <c r="AS18" s="191"/>
      <c r="AT18" s="191"/>
      <c r="AV18" s="193">
        <f t="shared" si="29"/>
        <v>0</v>
      </c>
      <c r="AW18" s="194">
        <f t="shared" si="33"/>
        <v>0</v>
      </c>
      <c r="AX18" s="195">
        <f t="shared" si="34"/>
        <v>0</v>
      </c>
      <c r="AY18" s="196">
        <f>SUM(AV18:AX19)</f>
        <v>0</v>
      </c>
      <c r="AZ18" s="197">
        <f>VLOOKUP(B18,'Valor HH'!$B$3:$I$80,5,FALSE)</f>
        <v>18.179000000000002</v>
      </c>
      <c r="BA18" s="197">
        <f>VLOOKUP(B18,'Valor HH'!$B$3:$I$80,6,FALSE)</f>
        <v>36.358000000000004</v>
      </c>
      <c r="BB18" s="197">
        <f>VLOOKUP(B18,'Valor HH'!$B$3:$I$80,7,FALSE)</f>
        <v>36.358000000000004</v>
      </c>
      <c r="BC18" s="115" t="str">
        <f>B18</f>
        <v>Soldador Tig / Er</v>
      </c>
      <c r="BD18" s="198">
        <f t="shared" si="31"/>
        <v>0</v>
      </c>
      <c r="BE18" s="199">
        <f>BD18+BD19</f>
        <v>0</v>
      </c>
      <c r="BF18" s="199">
        <f>IF(BE18=0,0,BE18/AY18)</f>
        <v>0</v>
      </c>
      <c r="BG18" s="199">
        <f>IF(BE18=0,0,AY18/E18)</f>
        <v>0</v>
      </c>
      <c r="BH18" s="199"/>
    </row>
    <row r="19" spans="1:60" ht="15.75" thickBot="1" x14ac:dyDescent="0.3">
      <c r="A19" s="190">
        <v>14</v>
      </c>
      <c r="B19" s="200" t="str">
        <f>B18</f>
        <v>Soldador Tig / Er</v>
      </c>
      <c r="C19" s="201" t="s">
        <v>107</v>
      </c>
      <c r="D19" s="202" t="s">
        <v>112</v>
      </c>
      <c r="E19" s="203">
        <f t="shared" si="28"/>
        <v>0</v>
      </c>
      <c r="F19" s="204"/>
      <c r="G19" s="204"/>
      <c r="H19" s="203"/>
      <c r="I19" s="203"/>
      <c r="J19" s="203"/>
      <c r="K19" s="203"/>
      <c r="L19" s="203"/>
      <c r="M19" s="204"/>
      <c r="N19" s="204"/>
      <c r="O19" s="203"/>
      <c r="P19" s="203"/>
      <c r="Q19" s="203"/>
      <c r="R19" s="203"/>
      <c r="S19" s="203"/>
      <c r="T19" s="204"/>
      <c r="U19" s="204"/>
      <c r="V19" s="203"/>
      <c r="W19" s="203"/>
      <c r="X19" s="203"/>
      <c r="Y19" s="203"/>
      <c r="Z19" s="203"/>
      <c r="AA19" s="204"/>
      <c r="AB19" s="204"/>
      <c r="AC19" s="203"/>
      <c r="AD19" s="203"/>
      <c r="AE19" s="203"/>
      <c r="AF19" s="203"/>
      <c r="AG19" s="203"/>
      <c r="AH19" s="204"/>
      <c r="AI19" s="204"/>
      <c r="AJ19" s="203"/>
      <c r="AK19" s="203"/>
      <c r="AL19" s="203"/>
      <c r="AM19" s="203"/>
      <c r="AN19" s="203"/>
      <c r="AO19" s="204"/>
      <c r="AP19" s="204"/>
      <c r="AQ19" s="203"/>
      <c r="AR19" s="203"/>
      <c r="AS19" s="203"/>
      <c r="AT19" s="203"/>
      <c r="AV19" s="205">
        <f t="shared" si="29"/>
        <v>0</v>
      </c>
      <c r="AW19" s="197">
        <f t="shared" si="33"/>
        <v>0</v>
      </c>
      <c r="AX19" s="206">
        <f t="shared" si="34"/>
        <v>0</v>
      </c>
      <c r="AY19" s="196"/>
      <c r="AZ19" s="197">
        <f>AZ18*1.12</f>
        <v>20.360480000000003</v>
      </c>
      <c r="BA19" s="197">
        <f>BA18*1.12</f>
        <v>40.720960000000005</v>
      </c>
      <c r="BB19" s="197">
        <f>BB18*1.12</f>
        <v>40.720960000000005</v>
      </c>
      <c r="BD19" s="198">
        <f t="shared" si="31"/>
        <v>0</v>
      </c>
    </row>
    <row r="20" spans="1:60" x14ac:dyDescent="0.25">
      <c r="A20" s="190">
        <v>15</v>
      </c>
      <c r="B20" s="233" t="s">
        <v>114</v>
      </c>
      <c r="C20" s="234" t="s">
        <v>105</v>
      </c>
      <c r="D20" s="234" t="s">
        <v>112</v>
      </c>
      <c r="E20" s="191">
        <f t="shared" si="28"/>
        <v>0</v>
      </c>
      <c r="F20" s="192"/>
      <c r="G20" s="192"/>
      <c r="H20" s="191"/>
      <c r="I20" s="191"/>
      <c r="J20" s="191"/>
      <c r="K20" s="191"/>
      <c r="L20" s="191"/>
      <c r="M20" s="192"/>
      <c r="N20" s="192"/>
      <c r="O20" s="191"/>
      <c r="P20" s="191"/>
      <c r="Q20" s="191"/>
      <c r="R20" s="191"/>
      <c r="S20" s="191"/>
      <c r="T20" s="192"/>
      <c r="U20" s="192"/>
      <c r="V20" s="191"/>
      <c r="W20" s="191"/>
      <c r="X20" s="191"/>
      <c r="Y20" s="191"/>
      <c r="Z20" s="191"/>
      <c r="AA20" s="192"/>
      <c r="AB20" s="192"/>
      <c r="AC20" s="191"/>
      <c r="AD20" s="191"/>
      <c r="AE20" s="191"/>
      <c r="AF20" s="191"/>
      <c r="AG20" s="191"/>
      <c r="AH20" s="192"/>
      <c r="AI20" s="192"/>
      <c r="AJ20" s="191"/>
      <c r="AK20" s="191"/>
      <c r="AL20" s="191"/>
      <c r="AM20" s="191"/>
      <c r="AN20" s="191"/>
      <c r="AO20" s="192"/>
      <c r="AP20" s="192"/>
      <c r="AQ20" s="191"/>
      <c r="AR20" s="191"/>
      <c r="AS20" s="191"/>
      <c r="AT20" s="191"/>
      <c r="AV20" s="193">
        <f t="shared" si="29"/>
        <v>0</v>
      </c>
      <c r="AW20" s="194">
        <f t="shared" si="33"/>
        <v>0</v>
      </c>
      <c r="AX20" s="195">
        <f t="shared" si="34"/>
        <v>0</v>
      </c>
      <c r="AY20" s="196">
        <f>SUM(AV20:AX21)</f>
        <v>0</v>
      </c>
      <c r="AZ20" s="197">
        <f>VLOOKUP(B20,'Valor HH'!$B$3:$I$80,5,FALSE)</f>
        <v>10.00640909090909</v>
      </c>
      <c r="BA20" s="197">
        <f>VLOOKUP(B20,'Valor HH'!$B$3:$I$80,6,FALSE)</f>
        <v>20.012818181818179</v>
      </c>
      <c r="BB20" s="197">
        <f>VLOOKUP(B20,'Valor HH'!$B$3:$I$80,7,FALSE)</f>
        <v>20.012818181818179</v>
      </c>
      <c r="BC20" s="115" t="str">
        <f>B20</f>
        <v>pintor</v>
      </c>
      <c r="BD20" s="198">
        <f t="shared" si="31"/>
        <v>0</v>
      </c>
      <c r="BE20" s="199">
        <f>BD20+BD21</f>
        <v>0</v>
      </c>
      <c r="BF20" s="199">
        <f>IF(BE20=0,0,BE20/AY20)</f>
        <v>0</v>
      </c>
      <c r="BG20" s="199">
        <f>IF(BE20=0,0,AY20/E20)</f>
        <v>0</v>
      </c>
      <c r="BH20" s="199"/>
    </row>
    <row r="21" spans="1:60" ht="15.75" thickBot="1" x14ac:dyDescent="0.3">
      <c r="A21" s="190">
        <v>16</v>
      </c>
      <c r="B21" s="200" t="str">
        <f>B20</f>
        <v>pintor</v>
      </c>
      <c r="C21" s="201" t="s">
        <v>107</v>
      </c>
      <c r="D21" s="202" t="s">
        <v>112</v>
      </c>
      <c r="E21" s="203">
        <f t="shared" si="28"/>
        <v>0</v>
      </c>
      <c r="F21" s="204"/>
      <c r="G21" s="204"/>
      <c r="H21" s="203"/>
      <c r="I21" s="203"/>
      <c r="J21" s="203"/>
      <c r="K21" s="203"/>
      <c r="L21" s="203"/>
      <c r="M21" s="204"/>
      <c r="N21" s="204"/>
      <c r="O21" s="203"/>
      <c r="P21" s="203"/>
      <c r="Q21" s="203"/>
      <c r="R21" s="203"/>
      <c r="S21" s="203"/>
      <c r="T21" s="204"/>
      <c r="U21" s="204"/>
      <c r="V21" s="203"/>
      <c r="W21" s="203"/>
      <c r="X21" s="203"/>
      <c r="Y21" s="203"/>
      <c r="Z21" s="203"/>
      <c r="AA21" s="204"/>
      <c r="AB21" s="204"/>
      <c r="AC21" s="203"/>
      <c r="AD21" s="203"/>
      <c r="AE21" s="203"/>
      <c r="AF21" s="203"/>
      <c r="AG21" s="203"/>
      <c r="AH21" s="204"/>
      <c r="AI21" s="204"/>
      <c r="AJ21" s="203"/>
      <c r="AK21" s="203"/>
      <c r="AL21" s="203"/>
      <c r="AM21" s="203"/>
      <c r="AN21" s="203"/>
      <c r="AO21" s="204"/>
      <c r="AP21" s="204"/>
      <c r="AQ21" s="203"/>
      <c r="AR21" s="203"/>
      <c r="AS21" s="203"/>
      <c r="AT21" s="203"/>
      <c r="AV21" s="205">
        <f t="shared" si="29"/>
        <v>0</v>
      </c>
      <c r="AW21" s="197">
        <f t="shared" si="33"/>
        <v>0</v>
      </c>
      <c r="AX21" s="206">
        <f t="shared" si="34"/>
        <v>0</v>
      </c>
      <c r="AY21" s="196"/>
      <c r="AZ21" s="197">
        <f>AZ20*1.12</f>
        <v>11.207178181818181</v>
      </c>
      <c r="BA21" s="197">
        <f>BA20*1.12</f>
        <v>22.414356363636362</v>
      </c>
      <c r="BB21" s="197">
        <f>BB20*1.12</f>
        <v>22.414356363636362</v>
      </c>
      <c r="BD21" s="198">
        <f t="shared" si="31"/>
        <v>0</v>
      </c>
      <c r="BF21" s="199"/>
      <c r="BG21" s="199"/>
      <c r="BH21" s="199"/>
    </row>
    <row r="22" spans="1:60" x14ac:dyDescent="0.25">
      <c r="A22" s="190">
        <v>17</v>
      </c>
      <c r="B22" s="233" t="s">
        <v>115</v>
      </c>
      <c r="C22" s="234" t="s">
        <v>105</v>
      </c>
      <c r="D22" s="234" t="s">
        <v>106</v>
      </c>
      <c r="E22" s="191">
        <f t="shared" si="28"/>
        <v>0</v>
      </c>
      <c r="F22" s="192"/>
      <c r="G22" s="192"/>
      <c r="H22" s="191"/>
      <c r="I22" s="191"/>
      <c r="J22" s="191"/>
      <c r="K22" s="191"/>
      <c r="L22" s="191"/>
      <c r="M22" s="192"/>
      <c r="N22" s="192"/>
      <c r="O22" s="191"/>
      <c r="P22" s="191"/>
      <c r="Q22" s="191"/>
      <c r="R22" s="191"/>
      <c r="S22" s="191"/>
      <c r="T22" s="192"/>
      <c r="U22" s="192"/>
      <c r="V22" s="191"/>
      <c r="W22" s="191"/>
      <c r="X22" s="191"/>
      <c r="Y22" s="191"/>
      <c r="Z22" s="191"/>
      <c r="AA22" s="192"/>
      <c r="AB22" s="192"/>
      <c r="AC22" s="191"/>
      <c r="AD22" s="191"/>
      <c r="AE22" s="191"/>
      <c r="AF22" s="191"/>
      <c r="AG22" s="191"/>
      <c r="AH22" s="192"/>
      <c r="AI22" s="192"/>
      <c r="AJ22" s="191"/>
      <c r="AK22" s="191"/>
      <c r="AL22" s="191"/>
      <c r="AM22" s="191"/>
      <c r="AN22" s="191"/>
      <c r="AO22" s="192"/>
      <c r="AP22" s="192"/>
      <c r="AQ22" s="191"/>
      <c r="AR22" s="191"/>
      <c r="AS22" s="191"/>
      <c r="AT22" s="191"/>
      <c r="AV22" s="193">
        <f t="shared" si="29"/>
        <v>0</v>
      </c>
      <c r="AW22" s="194">
        <f t="shared" si="33"/>
        <v>0</v>
      </c>
      <c r="AX22" s="195">
        <f t="shared" si="34"/>
        <v>0</v>
      </c>
      <c r="AY22" s="196">
        <f>SUM(AV22:AX23)</f>
        <v>0</v>
      </c>
      <c r="AZ22" s="197">
        <f>VLOOKUP(B22,'Valor HH'!$B$3:$I$80,5,FALSE)</f>
        <v>18.221409090909091</v>
      </c>
      <c r="BA22" s="197">
        <f>VLOOKUP(B22,'Valor HH'!$B$3:$I$80,6,FALSE)</f>
        <v>36.442818181818183</v>
      </c>
      <c r="BB22" s="197">
        <f>VLOOKUP(B22,'Valor HH'!$B$3:$I$80,7,FALSE)</f>
        <v>36.442818181818183</v>
      </c>
      <c r="BC22" s="115" t="str">
        <f>B22</f>
        <v>Tecnico De Seguranca Do Trabalho</v>
      </c>
      <c r="BD22" s="198">
        <f t="shared" si="31"/>
        <v>0</v>
      </c>
      <c r="BE22" s="199">
        <f>BD22+BD23</f>
        <v>0</v>
      </c>
      <c r="BF22" s="199">
        <f>IF(BE22=0,0,BE22/AY22)</f>
        <v>0</v>
      </c>
      <c r="BG22" s="199">
        <f>IF(BE22=0,0,AY22/E22)</f>
        <v>0</v>
      </c>
      <c r="BH22" s="199"/>
    </row>
    <row r="23" spans="1:60" ht="15.75" thickBot="1" x14ac:dyDescent="0.3">
      <c r="A23" s="190">
        <v>18</v>
      </c>
      <c r="B23" s="200" t="str">
        <f>B22</f>
        <v>Tecnico De Seguranca Do Trabalho</v>
      </c>
      <c r="C23" s="201" t="s">
        <v>107</v>
      </c>
      <c r="D23" s="202" t="s">
        <v>106</v>
      </c>
      <c r="E23" s="203">
        <f t="shared" si="28"/>
        <v>0</v>
      </c>
      <c r="F23" s="204"/>
      <c r="G23" s="204"/>
      <c r="H23" s="203"/>
      <c r="I23" s="203"/>
      <c r="J23" s="203"/>
      <c r="K23" s="203"/>
      <c r="L23" s="203"/>
      <c r="M23" s="204"/>
      <c r="N23" s="204"/>
      <c r="O23" s="203"/>
      <c r="P23" s="203"/>
      <c r="Q23" s="203"/>
      <c r="R23" s="203"/>
      <c r="S23" s="203"/>
      <c r="T23" s="204"/>
      <c r="U23" s="204"/>
      <c r="V23" s="203"/>
      <c r="W23" s="203"/>
      <c r="X23" s="203"/>
      <c r="Y23" s="203"/>
      <c r="Z23" s="203"/>
      <c r="AA23" s="204"/>
      <c r="AB23" s="204"/>
      <c r="AC23" s="203"/>
      <c r="AD23" s="203"/>
      <c r="AE23" s="203"/>
      <c r="AF23" s="203"/>
      <c r="AG23" s="203"/>
      <c r="AH23" s="204"/>
      <c r="AI23" s="204"/>
      <c r="AJ23" s="203"/>
      <c r="AK23" s="203"/>
      <c r="AL23" s="203"/>
      <c r="AM23" s="203"/>
      <c r="AN23" s="203"/>
      <c r="AO23" s="204"/>
      <c r="AP23" s="204"/>
      <c r="AQ23" s="203"/>
      <c r="AR23" s="203"/>
      <c r="AS23" s="203"/>
      <c r="AT23" s="203"/>
      <c r="AV23" s="205">
        <f t="shared" si="29"/>
        <v>0</v>
      </c>
      <c r="AW23" s="197">
        <f t="shared" si="33"/>
        <v>0</v>
      </c>
      <c r="AX23" s="206">
        <f t="shared" si="34"/>
        <v>0</v>
      </c>
      <c r="AY23" s="196"/>
      <c r="AZ23" s="197">
        <f>AZ22*1.12</f>
        <v>20.407978181818184</v>
      </c>
      <c r="BA23" s="197">
        <f>BA22*1.12</f>
        <v>40.815956363636367</v>
      </c>
      <c r="BB23" s="197">
        <f>BB22*1.12</f>
        <v>40.815956363636367</v>
      </c>
      <c r="BD23" s="198">
        <f t="shared" si="31"/>
        <v>0</v>
      </c>
      <c r="BF23" s="199"/>
      <c r="BG23" s="199"/>
      <c r="BH23" s="199"/>
    </row>
    <row r="24" spans="1:60" x14ac:dyDescent="0.25">
      <c r="A24" s="190">
        <v>19</v>
      </c>
      <c r="B24" s="233" t="s">
        <v>116</v>
      </c>
      <c r="C24" s="234" t="s">
        <v>105</v>
      </c>
      <c r="D24" s="234" t="s">
        <v>106</v>
      </c>
      <c r="E24" s="191">
        <f t="shared" si="28"/>
        <v>0</v>
      </c>
      <c r="F24" s="192"/>
      <c r="G24" s="192"/>
      <c r="H24" s="191"/>
      <c r="I24" s="191"/>
      <c r="J24" s="191"/>
      <c r="K24" s="191"/>
      <c r="L24" s="191"/>
      <c r="M24" s="192"/>
      <c r="N24" s="192"/>
      <c r="O24" s="191"/>
      <c r="P24" s="191"/>
      <c r="Q24" s="191"/>
      <c r="R24" s="191"/>
      <c r="S24" s="191"/>
      <c r="T24" s="192"/>
      <c r="U24" s="192"/>
      <c r="V24" s="191"/>
      <c r="W24" s="191"/>
      <c r="X24" s="191"/>
      <c r="Y24" s="191"/>
      <c r="Z24" s="191"/>
      <c r="AA24" s="192"/>
      <c r="AB24" s="192"/>
      <c r="AC24" s="191"/>
      <c r="AD24" s="191"/>
      <c r="AE24" s="191"/>
      <c r="AF24" s="191"/>
      <c r="AG24" s="191"/>
      <c r="AH24" s="192"/>
      <c r="AI24" s="192"/>
      <c r="AJ24" s="191"/>
      <c r="AK24" s="191"/>
      <c r="AL24" s="191"/>
      <c r="AM24" s="191"/>
      <c r="AN24" s="191"/>
      <c r="AO24" s="192"/>
      <c r="AP24" s="192"/>
      <c r="AQ24" s="191"/>
      <c r="AR24" s="191"/>
      <c r="AS24" s="191"/>
      <c r="AT24" s="191"/>
      <c r="AV24" s="193">
        <f t="shared" si="29"/>
        <v>0</v>
      </c>
      <c r="AW24" s="194">
        <f t="shared" si="33"/>
        <v>0</v>
      </c>
      <c r="AX24" s="195">
        <f t="shared" si="34"/>
        <v>0</v>
      </c>
      <c r="AY24" s="196">
        <f>SUM(AV24:AX25)</f>
        <v>0</v>
      </c>
      <c r="AZ24" s="197">
        <f>VLOOKUP(B24,'Valor HH'!$B$3:$I$80,5,FALSE)</f>
        <v>15.105</v>
      </c>
      <c r="BA24" s="197">
        <f>VLOOKUP(B24,'Valor HH'!$B$3:$I$80,6,FALSE)</f>
        <v>30.21</v>
      </c>
      <c r="BB24" s="197">
        <f>VLOOKUP(B24,'Valor HH'!$B$3:$I$80,7,FALSE)</f>
        <v>30.21</v>
      </c>
      <c r="BC24" s="115" t="str">
        <f>B24</f>
        <v>Almoxarife</v>
      </c>
      <c r="BD24" s="198">
        <f t="shared" si="31"/>
        <v>0</v>
      </c>
      <c r="BE24" s="199">
        <f>BD24+BD25</f>
        <v>0</v>
      </c>
      <c r="BF24" s="199">
        <f>IF(BE24=0,0,BE24/AY24)</f>
        <v>0</v>
      </c>
      <c r="BG24" s="199">
        <f>IF(BE24=0,0,AY24/E24)</f>
        <v>0</v>
      </c>
      <c r="BH24" s="199"/>
    </row>
    <row r="25" spans="1:60" ht="15.75" thickBot="1" x14ac:dyDescent="0.3">
      <c r="A25" s="190">
        <v>20</v>
      </c>
      <c r="B25" s="200" t="str">
        <f>B24</f>
        <v>Almoxarife</v>
      </c>
      <c r="C25" s="201" t="s">
        <v>107</v>
      </c>
      <c r="D25" s="202" t="s">
        <v>106</v>
      </c>
      <c r="E25" s="203">
        <f t="shared" si="28"/>
        <v>0</v>
      </c>
      <c r="F25" s="204"/>
      <c r="G25" s="204"/>
      <c r="H25" s="203"/>
      <c r="I25" s="203"/>
      <c r="J25" s="203"/>
      <c r="K25" s="203"/>
      <c r="L25" s="203"/>
      <c r="M25" s="204"/>
      <c r="N25" s="204"/>
      <c r="O25" s="203"/>
      <c r="P25" s="203"/>
      <c r="Q25" s="203"/>
      <c r="R25" s="203"/>
      <c r="S25" s="203"/>
      <c r="T25" s="204"/>
      <c r="U25" s="204"/>
      <c r="V25" s="203"/>
      <c r="W25" s="203"/>
      <c r="X25" s="203"/>
      <c r="Y25" s="203"/>
      <c r="Z25" s="203"/>
      <c r="AA25" s="204"/>
      <c r="AB25" s="204"/>
      <c r="AC25" s="203"/>
      <c r="AD25" s="203"/>
      <c r="AE25" s="203"/>
      <c r="AF25" s="203"/>
      <c r="AG25" s="203"/>
      <c r="AH25" s="204"/>
      <c r="AI25" s="204"/>
      <c r="AJ25" s="203"/>
      <c r="AK25" s="203"/>
      <c r="AL25" s="203"/>
      <c r="AM25" s="203"/>
      <c r="AN25" s="203"/>
      <c r="AO25" s="204"/>
      <c r="AP25" s="204"/>
      <c r="AQ25" s="203"/>
      <c r="AR25" s="203"/>
      <c r="AS25" s="203"/>
      <c r="AT25" s="203"/>
      <c r="AV25" s="205">
        <f t="shared" si="29"/>
        <v>0</v>
      </c>
      <c r="AW25" s="197">
        <f t="shared" si="33"/>
        <v>0</v>
      </c>
      <c r="AX25" s="206">
        <f t="shared" si="34"/>
        <v>0</v>
      </c>
      <c r="AY25" s="196"/>
      <c r="AZ25" s="197">
        <f>AZ24*1.12</f>
        <v>16.917600000000004</v>
      </c>
      <c r="BA25" s="197">
        <f>BA24*1.12</f>
        <v>33.835200000000007</v>
      </c>
      <c r="BB25" s="197">
        <f>BB24*1.12</f>
        <v>33.835200000000007</v>
      </c>
      <c r="BD25" s="198">
        <f t="shared" si="31"/>
        <v>0</v>
      </c>
      <c r="BF25" s="199"/>
      <c r="BG25" s="199"/>
      <c r="BH25" s="199"/>
    </row>
    <row r="26" spans="1:60" x14ac:dyDescent="0.25">
      <c r="A26" s="190">
        <v>21</v>
      </c>
      <c r="B26" s="233" t="s">
        <v>117</v>
      </c>
      <c r="C26" s="234" t="s">
        <v>105</v>
      </c>
      <c r="D26" s="234" t="s">
        <v>106</v>
      </c>
      <c r="E26" s="191">
        <f t="shared" si="28"/>
        <v>0</v>
      </c>
      <c r="F26" s="192"/>
      <c r="G26" s="192"/>
      <c r="H26" s="191"/>
      <c r="I26" s="191"/>
      <c r="J26" s="191"/>
      <c r="K26" s="191"/>
      <c r="L26" s="191"/>
      <c r="M26" s="192"/>
      <c r="N26" s="192"/>
      <c r="O26" s="191"/>
      <c r="P26" s="191"/>
      <c r="Q26" s="191"/>
      <c r="R26" s="191"/>
      <c r="S26" s="191"/>
      <c r="T26" s="192"/>
      <c r="U26" s="192"/>
      <c r="V26" s="191"/>
      <c r="W26" s="191"/>
      <c r="X26" s="191"/>
      <c r="Y26" s="191"/>
      <c r="Z26" s="191"/>
      <c r="AA26" s="192"/>
      <c r="AB26" s="192"/>
      <c r="AC26" s="191"/>
      <c r="AD26" s="191"/>
      <c r="AE26" s="191"/>
      <c r="AF26" s="191"/>
      <c r="AG26" s="191"/>
      <c r="AH26" s="192"/>
      <c r="AI26" s="192"/>
      <c r="AJ26" s="191"/>
      <c r="AK26" s="191"/>
      <c r="AL26" s="191"/>
      <c r="AM26" s="191"/>
      <c r="AN26" s="191"/>
      <c r="AO26" s="192"/>
      <c r="AP26" s="192"/>
      <c r="AQ26" s="191"/>
      <c r="AR26" s="191"/>
      <c r="AS26" s="191"/>
      <c r="AT26" s="191"/>
      <c r="AV26" s="193">
        <f t="shared" si="29"/>
        <v>0</v>
      </c>
      <c r="AW26" s="194">
        <f t="shared" si="33"/>
        <v>0</v>
      </c>
      <c r="AX26" s="195">
        <f t="shared" si="34"/>
        <v>0</v>
      </c>
      <c r="AY26" s="196">
        <f>SUM(AV26:AX27)</f>
        <v>0</v>
      </c>
      <c r="AZ26" s="197">
        <f>VLOOKUP(B26,'Valor HH'!$B$3:$I$80,5,FALSE)</f>
        <v>29.075818181818182</v>
      </c>
      <c r="BA26" s="197">
        <f>VLOOKUP(B26,'Valor HH'!$B$3:$I$80,6,FALSE)</f>
        <v>58.151636363636364</v>
      </c>
      <c r="BB26" s="197">
        <f>VLOOKUP(B26,'Valor HH'!$B$3:$I$80,7,FALSE)</f>
        <v>58.151636363636364</v>
      </c>
      <c r="BC26" s="115" t="str">
        <f>B26</f>
        <v>Inspetor De Solda NI</v>
      </c>
      <c r="BD26" s="198">
        <f t="shared" si="31"/>
        <v>0</v>
      </c>
      <c r="BE26" s="199">
        <f>BD26+BD27</f>
        <v>0</v>
      </c>
      <c r="BF26" s="199">
        <f>IF(BE26=0,0,BE26/AY26)</f>
        <v>0</v>
      </c>
      <c r="BG26" s="199">
        <f>IF(BE26=0,0,AY26/E26)</f>
        <v>0</v>
      </c>
      <c r="BH26" s="199"/>
    </row>
    <row r="27" spans="1:60" ht="15.75" thickBot="1" x14ac:dyDescent="0.3">
      <c r="A27" s="190">
        <v>22</v>
      </c>
      <c r="B27" s="200" t="str">
        <f>B26</f>
        <v>Inspetor De Solda NI</v>
      </c>
      <c r="C27" s="201" t="s">
        <v>107</v>
      </c>
      <c r="D27" s="202" t="s">
        <v>106</v>
      </c>
      <c r="E27" s="203">
        <f t="shared" si="28"/>
        <v>0</v>
      </c>
      <c r="F27" s="204"/>
      <c r="G27" s="204"/>
      <c r="H27" s="203"/>
      <c r="I27" s="203"/>
      <c r="J27" s="203"/>
      <c r="K27" s="203"/>
      <c r="L27" s="203"/>
      <c r="M27" s="204"/>
      <c r="N27" s="204"/>
      <c r="O27" s="203"/>
      <c r="P27" s="203"/>
      <c r="Q27" s="203"/>
      <c r="R27" s="203"/>
      <c r="S27" s="203"/>
      <c r="T27" s="204"/>
      <c r="U27" s="204"/>
      <c r="V27" s="203"/>
      <c r="W27" s="203"/>
      <c r="X27" s="203"/>
      <c r="Y27" s="203"/>
      <c r="Z27" s="203"/>
      <c r="AA27" s="204"/>
      <c r="AB27" s="204"/>
      <c r="AC27" s="203"/>
      <c r="AD27" s="203"/>
      <c r="AE27" s="203"/>
      <c r="AF27" s="203"/>
      <c r="AG27" s="203"/>
      <c r="AH27" s="204"/>
      <c r="AI27" s="204"/>
      <c r="AJ27" s="203"/>
      <c r="AK27" s="203"/>
      <c r="AL27" s="203"/>
      <c r="AM27" s="203"/>
      <c r="AN27" s="203"/>
      <c r="AO27" s="204"/>
      <c r="AP27" s="204"/>
      <c r="AQ27" s="203"/>
      <c r="AR27" s="203"/>
      <c r="AS27" s="203"/>
      <c r="AT27" s="203"/>
      <c r="AV27" s="205">
        <f t="shared" si="29"/>
        <v>0</v>
      </c>
      <c r="AW27" s="197">
        <f t="shared" si="33"/>
        <v>0</v>
      </c>
      <c r="AX27" s="206">
        <f t="shared" si="34"/>
        <v>0</v>
      </c>
      <c r="AY27" s="196"/>
      <c r="AZ27" s="197">
        <f>AZ26*1.12</f>
        <v>32.564916363636364</v>
      </c>
      <c r="BA27" s="197">
        <f>BA26*1.12</f>
        <v>65.129832727272728</v>
      </c>
      <c r="BB27" s="197">
        <f>BB26*1.12</f>
        <v>65.129832727272728</v>
      </c>
      <c r="BD27" s="198">
        <f t="shared" si="31"/>
        <v>0</v>
      </c>
      <c r="BF27" s="199"/>
      <c r="BG27" s="199"/>
      <c r="BH27" s="199"/>
    </row>
    <row r="28" spans="1:60" x14ac:dyDescent="0.25">
      <c r="A28" s="190">
        <v>23</v>
      </c>
      <c r="B28" s="233" t="s">
        <v>118</v>
      </c>
      <c r="C28" s="234" t="s">
        <v>105</v>
      </c>
      <c r="D28" s="234" t="s">
        <v>106</v>
      </c>
      <c r="E28" s="191">
        <f t="shared" si="28"/>
        <v>0</v>
      </c>
      <c r="F28" s="192"/>
      <c r="G28" s="192"/>
      <c r="H28" s="191"/>
      <c r="I28" s="191"/>
      <c r="J28" s="191"/>
      <c r="K28" s="191"/>
      <c r="L28" s="191"/>
      <c r="M28" s="192"/>
      <c r="N28" s="192"/>
      <c r="O28" s="191"/>
      <c r="P28" s="191"/>
      <c r="Q28" s="191"/>
      <c r="R28" s="191"/>
      <c r="S28" s="191"/>
      <c r="T28" s="192"/>
      <c r="U28" s="192"/>
      <c r="V28" s="191"/>
      <c r="W28" s="191"/>
      <c r="X28" s="191"/>
      <c r="Y28" s="191"/>
      <c r="Z28" s="191"/>
      <c r="AA28" s="192"/>
      <c r="AB28" s="192"/>
      <c r="AC28" s="191"/>
      <c r="AD28" s="191"/>
      <c r="AE28" s="191"/>
      <c r="AF28" s="191"/>
      <c r="AG28" s="191"/>
      <c r="AH28" s="192"/>
      <c r="AI28" s="192"/>
      <c r="AJ28" s="191"/>
      <c r="AK28" s="191"/>
      <c r="AL28" s="191"/>
      <c r="AM28" s="191"/>
      <c r="AN28" s="191"/>
      <c r="AO28" s="192"/>
      <c r="AP28" s="192"/>
      <c r="AQ28" s="191"/>
      <c r="AR28" s="191"/>
      <c r="AS28" s="191"/>
      <c r="AT28" s="191"/>
      <c r="AV28" s="193">
        <f t="shared" si="29"/>
        <v>0</v>
      </c>
      <c r="AW28" s="194">
        <f t="shared" si="33"/>
        <v>0</v>
      </c>
      <c r="AX28" s="195">
        <f t="shared" si="34"/>
        <v>0</v>
      </c>
      <c r="AY28" s="196">
        <f>SUM(AV28:AX29)</f>
        <v>0</v>
      </c>
      <c r="AZ28" s="197">
        <f>VLOOKUP(B28,'Valor HH'!$B$3:$I$80,5,FALSE)</f>
        <v>38.545454545454547</v>
      </c>
      <c r="BA28" s="197">
        <f>VLOOKUP(B28,'Valor HH'!$B$3:$I$80,6,FALSE)</f>
        <v>77.090909090909093</v>
      </c>
      <c r="BB28" s="197">
        <f>VLOOKUP(B28,'Valor HH'!$B$3:$I$80,7,FALSE)</f>
        <v>77.090909090909093</v>
      </c>
      <c r="BC28" s="115" t="str">
        <f>B28</f>
        <v>Inspetor De Solda NII</v>
      </c>
      <c r="BD28" s="198">
        <f t="shared" si="31"/>
        <v>0</v>
      </c>
      <c r="BE28" s="199">
        <f>BD28+BD29</f>
        <v>0</v>
      </c>
      <c r="BF28" s="199">
        <f>IF(BE28=0,0,BE28/AY28)</f>
        <v>0</v>
      </c>
      <c r="BG28" s="199">
        <f>IF(BE28=0,0,AY28/E28)</f>
        <v>0</v>
      </c>
      <c r="BH28" s="199"/>
    </row>
    <row r="29" spans="1:60" ht="15.75" thickBot="1" x14ac:dyDescent="0.3">
      <c r="A29" s="190">
        <v>24</v>
      </c>
      <c r="B29" s="200" t="str">
        <f>B28</f>
        <v>Inspetor De Solda NII</v>
      </c>
      <c r="C29" s="201" t="s">
        <v>107</v>
      </c>
      <c r="D29" s="202" t="s">
        <v>106</v>
      </c>
      <c r="E29" s="203">
        <f t="shared" si="28"/>
        <v>0</v>
      </c>
      <c r="F29" s="204"/>
      <c r="G29" s="204"/>
      <c r="H29" s="203"/>
      <c r="I29" s="203"/>
      <c r="J29" s="203"/>
      <c r="K29" s="203"/>
      <c r="L29" s="203"/>
      <c r="M29" s="204"/>
      <c r="N29" s="204"/>
      <c r="O29" s="203"/>
      <c r="P29" s="203"/>
      <c r="Q29" s="203"/>
      <c r="R29" s="203"/>
      <c r="S29" s="203"/>
      <c r="T29" s="204"/>
      <c r="U29" s="204"/>
      <c r="V29" s="203"/>
      <c r="W29" s="203"/>
      <c r="X29" s="203"/>
      <c r="Y29" s="203"/>
      <c r="Z29" s="203"/>
      <c r="AA29" s="204"/>
      <c r="AB29" s="204"/>
      <c r="AC29" s="203"/>
      <c r="AD29" s="203"/>
      <c r="AE29" s="203"/>
      <c r="AF29" s="203"/>
      <c r="AG29" s="203"/>
      <c r="AH29" s="204"/>
      <c r="AI29" s="204"/>
      <c r="AJ29" s="203"/>
      <c r="AK29" s="203"/>
      <c r="AL29" s="203"/>
      <c r="AM29" s="203"/>
      <c r="AN29" s="203"/>
      <c r="AO29" s="204"/>
      <c r="AP29" s="204"/>
      <c r="AQ29" s="203"/>
      <c r="AR29" s="203"/>
      <c r="AS29" s="203"/>
      <c r="AT29" s="203"/>
      <c r="AV29" s="205">
        <f t="shared" si="29"/>
        <v>0</v>
      </c>
      <c r="AW29" s="197">
        <f t="shared" si="33"/>
        <v>0</v>
      </c>
      <c r="AX29" s="206">
        <f t="shared" si="34"/>
        <v>0</v>
      </c>
      <c r="AY29" s="196"/>
      <c r="AZ29" s="197">
        <f>AZ28*1.12</f>
        <v>43.170909090909099</v>
      </c>
      <c r="BA29" s="197">
        <f>BA28*1.12</f>
        <v>86.341818181818198</v>
      </c>
      <c r="BB29" s="197">
        <f>BB28*1.12</f>
        <v>86.341818181818198</v>
      </c>
      <c r="BD29" s="198">
        <f t="shared" si="31"/>
        <v>0</v>
      </c>
      <c r="BF29" s="199"/>
      <c r="BG29" s="199"/>
      <c r="BH29" s="199"/>
    </row>
    <row r="30" spans="1:60" x14ac:dyDescent="0.25">
      <c r="A30" s="190">
        <v>25</v>
      </c>
      <c r="B30" s="233" t="s">
        <v>118</v>
      </c>
      <c r="C30" s="234" t="s">
        <v>105</v>
      </c>
      <c r="D30" s="234" t="s">
        <v>106</v>
      </c>
      <c r="E30" s="191">
        <f t="shared" si="28"/>
        <v>0</v>
      </c>
      <c r="F30" s="192"/>
      <c r="G30" s="192"/>
      <c r="H30" s="191"/>
      <c r="I30" s="191"/>
      <c r="J30" s="191"/>
      <c r="K30" s="191"/>
      <c r="L30" s="191"/>
      <c r="M30" s="192"/>
      <c r="N30" s="192"/>
      <c r="O30" s="191"/>
      <c r="P30" s="191"/>
      <c r="Q30" s="191"/>
      <c r="R30" s="191"/>
      <c r="S30" s="191"/>
      <c r="T30" s="192"/>
      <c r="U30" s="192"/>
      <c r="V30" s="191"/>
      <c r="W30" s="191"/>
      <c r="X30" s="191"/>
      <c r="Y30" s="191"/>
      <c r="Z30" s="191"/>
      <c r="AA30" s="192"/>
      <c r="AB30" s="192"/>
      <c r="AC30" s="191"/>
      <c r="AD30" s="191"/>
      <c r="AE30" s="191"/>
      <c r="AF30" s="191"/>
      <c r="AG30" s="191"/>
      <c r="AH30" s="192"/>
      <c r="AI30" s="192"/>
      <c r="AJ30" s="191"/>
      <c r="AK30" s="191"/>
      <c r="AL30" s="191"/>
      <c r="AM30" s="191"/>
      <c r="AN30" s="191"/>
      <c r="AO30" s="192"/>
      <c r="AP30" s="192"/>
      <c r="AQ30" s="191"/>
      <c r="AR30" s="191"/>
      <c r="AS30" s="191"/>
      <c r="AT30" s="191"/>
      <c r="AV30" s="193">
        <f t="shared" si="29"/>
        <v>0</v>
      </c>
      <c r="AW30" s="194">
        <f t="shared" si="33"/>
        <v>0</v>
      </c>
      <c r="AX30" s="195">
        <f t="shared" si="34"/>
        <v>0</v>
      </c>
      <c r="AY30" s="196">
        <f>SUM(AV30:AX31)</f>
        <v>0</v>
      </c>
      <c r="AZ30" s="197">
        <f>VLOOKUP(B30,'Valor HH'!$B$3:$I$80,5,FALSE)</f>
        <v>38.545454545454547</v>
      </c>
      <c r="BA30" s="197">
        <f>VLOOKUP(B30,'Valor HH'!$B$3:$I$80,6,FALSE)</f>
        <v>77.090909090909093</v>
      </c>
      <c r="BB30" s="197">
        <f>VLOOKUP(B30,'Valor HH'!$B$3:$I$80,7,FALSE)</f>
        <v>77.090909090909093</v>
      </c>
      <c r="BC30" s="115" t="str">
        <f>B30</f>
        <v>Inspetor De Solda NII</v>
      </c>
      <c r="BD30" s="198">
        <f t="shared" si="31"/>
        <v>0</v>
      </c>
      <c r="BE30" s="199">
        <f>BD30+BD31</f>
        <v>0</v>
      </c>
      <c r="BF30" s="199">
        <f>IF(BE30=0,0,BE30/AY30)</f>
        <v>0</v>
      </c>
      <c r="BG30" s="199">
        <f>IF(BE30=0,0,AY30/E30)</f>
        <v>0</v>
      </c>
      <c r="BH30" s="199"/>
    </row>
    <row r="31" spans="1:60" ht="15.75" thickBot="1" x14ac:dyDescent="0.3">
      <c r="A31" s="190">
        <v>26</v>
      </c>
      <c r="B31" s="200" t="str">
        <f>B30</f>
        <v>Inspetor De Solda NII</v>
      </c>
      <c r="C31" s="201" t="s">
        <v>107</v>
      </c>
      <c r="D31" s="202" t="s">
        <v>106</v>
      </c>
      <c r="E31" s="203">
        <f t="shared" si="28"/>
        <v>0</v>
      </c>
      <c r="F31" s="204"/>
      <c r="G31" s="204"/>
      <c r="H31" s="203"/>
      <c r="I31" s="203"/>
      <c r="J31" s="203"/>
      <c r="K31" s="203"/>
      <c r="L31" s="203"/>
      <c r="M31" s="204"/>
      <c r="N31" s="204"/>
      <c r="O31" s="203"/>
      <c r="P31" s="203"/>
      <c r="Q31" s="203"/>
      <c r="R31" s="203"/>
      <c r="S31" s="203"/>
      <c r="T31" s="204"/>
      <c r="U31" s="204"/>
      <c r="V31" s="203"/>
      <c r="W31" s="203"/>
      <c r="X31" s="203"/>
      <c r="Y31" s="203"/>
      <c r="Z31" s="203"/>
      <c r="AA31" s="204"/>
      <c r="AB31" s="204"/>
      <c r="AC31" s="203"/>
      <c r="AD31" s="203"/>
      <c r="AE31" s="203"/>
      <c r="AF31" s="203"/>
      <c r="AG31" s="203"/>
      <c r="AH31" s="204"/>
      <c r="AI31" s="204"/>
      <c r="AJ31" s="203"/>
      <c r="AK31" s="203"/>
      <c r="AL31" s="203"/>
      <c r="AM31" s="203"/>
      <c r="AN31" s="203"/>
      <c r="AO31" s="204"/>
      <c r="AP31" s="204"/>
      <c r="AQ31" s="203"/>
      <c r="AR31" s="203"/>
      <c r="AS31" s="203"/>
      <c r="AT31" s="203"/>
      <c r="AV31" s="205">
        <f t="shared" si="29"/>
        <v>0</v>
      </c>
      <c r="AW31" s="197">
        <f t="shared" si="33"/>
        <v>0</v>
      </c>
      <c r="AX31" s="206">
        <f t="shared" si="34"/>
        <v>0</v>
      </c>
      <c r="AY31" s="196"/>
      <c r="AZ31" s="197">
        <f>AZ30*1.12</f>
        <v>43.170909090909099</v>
      </c>
      <c r="BA31" s="197">
        <f>BA30*1.12</f>
        <v>86.341818181818198</v>
      </c>
      <c r="BB31" s="197">
        <f>BB30*1.12</f>
        <v>86.341818181818198</v>
      </c>
      <c r="BD31" s="198">
        <f t="shared" si="31"/>
        <v>0</v>
      </c>
      <c r="BF31" s="199"/>
      <c r="BG31" s="199"/>
      <c r="BH31" s="199"/>
    </row>
    <row r="32" spans="1:60" x14ac:dyDescent="0.25">
      <c r="A32" s="190">
        <v>31</v>
      </c>
      <c r="B32" s="233" t="s">
        <v>119</v>
      </c>
      <c r="C32" s="234" t="s">
        <v>105</v>
      </c>
      <c r="D32" s="234" t="s">
        <v>106</v>
      </c>
      <c r="E32" s="191">
        <f t="shared" si="28"/>
        <v>0</v>
      </c>
      <c r="F32" s="192"/>
      <c r="G32" s="192"/>
      <c r="H32" s="191"/>
      <c r="I32" s="191"/>
      <c r="J32" s="191"/>
      <c r="K32" s="191"/>
      <c r="L32" s="191"/>
      <c r="M32" s="192"/>
      <c r="N32" s="192"/>
      <c r="O32" s="191"/>
      <c r="P32" s="191"/>
      <c r="Q32" s="191"/>
      <c r="R32" s="191"/>
      <c r="S32" s="191"/>
      <c r="T32" s="192"/>
      <c r="U32" s="192"/>
      <c r="V32" s="191"/>
      <c r="W32" s="191"/>
      <c r="X32" s="191"/>
      <c r="Y32" s="191"/>
      <c r="Z32" s="191"/>
      <c r="AA32" s="192"/>
      <c r="AB32" s="192"/>
      <c r="AC32" s="191"/>
      <c r="AD32" s="191"/>
      <c r="AE32" s="191"/>
      <c r="AF32" s="191"/>
      <c r="AG32" s="191"/>
      <c r="AH32" s="192"/>
      <c r="AI32" s="192"/>
      <c r="AJ32" s="191"/>
      <c r="AK32" s="191"/>
      <c r="AL32" s="191"/>
      <c r="AM32" s="191"/>
      <c r="AN32" s="191"/>
      <c r="AO32" s="192"/>
      <c r="AP32" s="192"/>
      <c r="AQ32" s="191"/>
      <c r="AR32" s="191"/>
      <c r="AS32" s="191"/>
      <c r="AT32" s="191"/>
      <c r="AV32" s="193">
        <f t="shared" si="29"/>
        <v>0</v>
      </c>
      <c r="AW32" s="194">
        <f t="shared" si="33"/>
        <v>0</v>
      </c>
      <c r="AX32" s="195">
        <f t="shared" si="34"/>
        <v>0</v>
      </c>
      <c r="AY32" s="196">
        <f>SUM(AV32:AX33)</f>
        <v>0</v>
      </c>
      <c r="AZ32" s="197">
        <f>VLOOKUP(B32,'Valor HH'!$B$3:$I$80,5,FALSE)</f>
        <v>24.191545454545455</v>
      </c>
      <c r="BA32" s="197">
        <f>VLOOKUP(B32,'Valor HH'!$B$3:$I$80,6,FALSE)</f>
        <v>48.38309090909091</v>
      </c>
      <c r="BB32" s="197">
        <f>VLOOKUP(B32,'Valor HH'!$B$3:$I$80,7,FALSE)</f>
        <v>48.38309090909091</v>
      </c>
      <c r="BC32" s="115" t="str">
        <f>B32</f>
        <v>Inspetor De Equipamentos</v>
      </c>
      <c r="BD32" s="198">
        <f t="shared" si="31"/>
        <v>0</v>
      </c>
      <c r="BE32" s="199">
        <f>BD32+BD33</f>
        <v>0</v>
      </c>
      <c r="BF32" s="199">
        <f>IF(BE32=0,0,BE32/AY32)</f>
        <v>0</v>
      </c>
      <c r="BG32" s="199">
        <f>IF(BE32=0,0,AY32/E32)</f>
        <v>0</v>
      </c>
      <c r="BH32" s="199"/>
    </row>
    <row r="33" spans="1:60" ht="15.75" thickBot="1" x14ac:dyDescent="0.3">
      <c r="A33" s="190">
        <v>32</v>
      </c>
      <c r="B33" s="200" t="str">
        <f>B32</f>
        <v>Inspetor De Equipamentos</v>
      </c>
      <c r="C33" s="201" t="s">
        <v>107</v>
      </c>
      <c r="D33" s="202" t="s">
        <v>106</v>
      </c>
      <c r="E33" s="203">
        <f t="shared" si="28"/>
        <v>0</v>
      </c>
      <c r="F33" s="204"/>
      <c r="G33" s="204"/>
      <c r="H33" s="203"/>
      <c r="I33" s="203"/>
      <c r="J33" s="203"/>
      <c r="K33" s="203"/>
      <c r="L33" s="203"/>
      <c r="M33" s="204"/>
      <c r="N33" s="204"/>
      <c r="O33" s="203"/>
      <c r="P33" s="203"/>
      <c r="Q33" s="203"/>
      <c r="R33" s="203"/>
      <c r="S33" s="203"/>
      <c r="T33" s="204"/>
      <c r="U33" s="204"/>
      <c r="V33" s="203"/>
      <c r="W33" s="203"/>
      <c r="X33" s="203"/>
      <c r="Y33" s="203"/>
      <c r="Z33" s="203"/>
      <c r="AA33" s="204"/>
      <c r="AB33" s="204"/>
      <c r="AC33" s="203"/>
      <c r="AD33" s="203"/>
      <c r="AE33" s="203"/>
      <c r="AF33" s="203"/>
      <c r="AG33" s="203"/>
      <c r="AH33" s="204"/>
      <c r="AI33" s="204"/>
      <c r="AJ33" s="203"/>
      <c r="AK33" s="203"/>
      <c r="AL33" s="203"/>
      <c r="AM33" s="203"/>
      <c r="AN33" s="203"/>
      <c r="AO33" s="204"/>
      <c r="AP33" s="204"/>
      <c r="AQ33" s="203"/>
      <c r="AR33" s="203"/>
      <c r="AS33" s="203"/>
      <c r="AT33" s="203"/>
      <c r="AV33" s="205">
        <f t="shared" si="29"/>
        <v>0</v>
      </c>
      <c r="AW33" s="197">
        <f t="shared" si="33"/>
        <v>0</v>
      </c>
      <c r="AX33" s="206">
        <f t="shared" si="34"/>
        <v>0</v>
      </c>
      <c r="AY33" s="196"/>
      <c r="AZ33" s="197">
        <f>AZ32*1.12</f>
        <v>27.094530909090913</v>
      </c>
      <c r="BA33" s="197">
        <f>BA32*1.12</f>
        <v>54.189061818181827</v>
      </c>
      <c r="BB33" s="197">
        <f>BB32*1.12</f>
        <v>54.189061818181827</v>
      </c>
      <c r="BD33" s="198">
        <f t="shared" si="31"/>
        <v>0</v>
      </c>
      <c r="BF33" s="199"/>
      <c r="BG33" s="199"/>
      <c r="BH33" s="199"/>
    </row>
    <row r="34" spans="1:60" x14ac:dyDescent="0.25">
      <c r="A34" s="190">
        <v>33</v>
      </c>
      <c r="B34" s="233" t="s">
        <v>120</v>
      </c>
      <c r="C34" s="234" t="s">
        <v>105</v>
      </c>
      <c r="D34" s="234" t="s">
        <v>112</v>
      </c>
      <c r="E34" s="191">
        <f t="shared" si="28"/>
        <v>0</v>
      </c>
      <c r="F34" s="192"/>
      <c r="G34" s="192"/>
      <c r="H34" s="191"/>
      <c r="I34" s="191"/>
      <c r="J34" s="191"/>
      <c r="K34" s="191"/>
      <c r="L34" s="191"/>
      <c r="M34" s="192"/>
      <c r="N34" s="192"/>
      <c r="O34" s="191"/>
      <c r="P34" s="191"/>
      <c r="Q34" s="191"/>
      <c r="R34" s="191"/>
      <c r="S34" s="191"/>
      <c r="T34" s="192"/>
      <c r="U34" s="192"/>
      <c r="V34" s="191"/>
      <c r="W34" s="191"/>
      <c r="X34" s="191"/>
      <c r="Y34" s="191"/>
      <c r="Z34" s="191"/>
      <c r="AA34" s="192"/>
      <c r="AB34" s="192"/>
      <c r="AC34" s="191"/>
      <c r="AD34" s="191"/>
      <c r="AE34" s="191"/>
      <c r="AF34" s="191"/>
      <c r="AG34" s="191"/>
      <c r="AH34" s="192"/>
      <c r="AI34" s="192"/>
      <c r="AJ34" s="191"/>
      <c r="AK34" s="191"/>
      <c r="AL34" s="191"/>
      <c r="AM34" s="191"/>
      <c r="AN34" s="191"/>
      <c r="AO34" s="192"/>
      <c r="AP34" s="192"/>
      <c r="AQ34" s="191"/>
      <c r="AR34" s="191"/>
      <c r="AS34" s="191"/>
      <c r="AT34" s="191"/>
      <c r="AV34" s="193">
        <f t="shared" si="29"/>
        <v>0</v>
      </c>
      <c r="AW34" s="194">
        <f t="shared" si="33"/>
        <v>0</v>
      </c>
      <c r="AX34" s="195">
        <f t="shared" si="34"/>
        <v>0</v>
      </c>
      <c r="AY34" s="196">
        <f>SUM(AV34:AX35)</f>
        <v>0</v>
      </c>
      <c r="AZ34" s="197">
        <f>VLOOKUP(B34,'Valor HH'!$B$3:$I$80,5,FALSE)</f>
        <v>15.921181818181818</v>
      </c>
      <c r="BA34" s="197">
        <f>VLOOKUP(B34,'Valor HH'!$B$3:$I$80,6,FALSE)</f>
        <v>31.842363636363636</v>
      </c>
      <c r="BB34" s="197">
        <f>VLOOKUP(B34,'Valor HH'!$B$3:$I$80,7,FALSE)</f>
        <v>31.842363636363636</v>
      </c>
      <c r="BC34" s="115" t="str">
        <f>B34</f>
        <v>Mecanico De Manutencao</v>
      </c>
      <c r="BD34" s="198">
        <f t="shared" si="31"/>
        <v>0</v>
      </c>
      <c r="BE34" s="199">
        <f>BD34+BD35</f>
        <v>0</v>
      </c>
      <c r="BF34" s="199">
        <f>IF(BE34=0,0,BE34/AY34)</f>
        <v>0</v>
      </c>
      <c r="BG34" s="199">
        <f>IF(BE34=0,0,AY34/E34)</f>
        <v>0</v>
      </c>
      <c r="BH34" s="199"/>
    </row>
    <row r="35" spans="1:60" ht="15.75" thickBot="1" x14ac:dyDescent="0.3">
      <c r="A35" s="190">
        <v>34</v>
      </c>
      <c r="B35" s="200" t="str">
        <f>B34</f>
        <v>Mecanico De Manutencao</v>
      </c>
      <c r="C35" s="201" t="s">
        <v>107</v>
      </c>
      <c r="D35" s="202" t="s">
        <v>112</v>
      </c>
      <c r="E35" s="203">
        <f t="shared" si="28"/>
        <v>0</v>
      </c>
      <c r="F35" s="204"/>
      <c r="G35" s="204"/>
      <c r="H35" s="203"/>
      <c r="I35" s="203"/>
      <c r="J35" s="203"/>
      <c r="K35" s="203"/>
      <c r="L35" s="203"/>
      <c r="M35" s="204"/>
      <c r="N35" s="204"/>
      <c r="O35" s="203"/>
      <c r="P35" s="203"/>
      <c r="Q35" s="203"/>
      <c r="R35" s="203"/>
      <c r="S35" s="203"/>
      <c r="T35" s="204"/>
      <c r="U35" s="204"/>
      <c r="V35" s="203"/>
      <c r="W35" s="203"/>
      <c r="X35" s="203"/>
      <c r="Y35" s="203"/>
      <c r="Z35" s="203"/>
      <c r="AA35" s="204"/>
      <c r="AB35" s="204"/>
      <c r="AC35" s="203"/>
      <c r="AD35" s="203"/>
      <c r="AE35" s="203"/>
      <c r="AF35" s="203"/>
      <c r="AG35" s="203"/>
      <c r="AH35" s="204"/>
      <c r="AI35" s="204"/>
      <c r="AJ35" s="203"/>
      <c r="AK35" s="203"/>
      <c r="AL35" s="203"/>
      <c r="AM35" s="203"/>
      <c r="AN35" s="203"/>
      <c r="AO35" s="204"/>
      <c r="AP35" s="204"/>
      <c r="AQ35" s="203"/>
      <c r="AR35" s="203"/>
      <c r="AS35" s="203"/>
      <c r="AT35" s="203"/>
      <c r="AV35" s="205">
        <f t="shared" si="29"/>
        <v>0</v>
      </c>
      <c r="AW35" s="197">
        <f t="shared" si="33"/>
        <v>0</v>
      </c>
      <c r="AX35" s="206">
        <f t="shared" si="34"/>
        <v>0</v>
      </c>
      <c r="AY35" s="196"/>
      <c r="AZ35" s="197">
        <f>AZ34*1.12</f>
        <v>17.831723636363638</v>
      </c>
      <c r="BA35" s="197">
        <f>BA34*1.12</f>
        <v>35.663447272727275</v>
      </c>
      <c r="BB35" s="197">
        <f>BB34*1.12</f>
        <v>35.663447272727275</v>
      </c>
      <c r="BD35" s="198">
        <f t="shared" si="31"/>
        <v>0</v>
      </c>
      <c r="BF35" s="199"/>
      <c r="BG35" s="199"/>
      <c r="BH35" s="199"/>
    </row>
    <row r="36" spans="1:60" ht="15.75" customHeight="1" x14ac:dyDescent="0.25">
      <c r="A36" s="190">
        <v>31</v>
      </c>
      <c r="B36" s="233" t="s">
        <v>121</v>
      </c>
      <c r="C36" s="234" t="s">
        <v>105</v>
      </c>
      <c r="D36" s="234" t="s">
        <v>106</v>
      </c>
      <c r="E36" s="191">
        <f t="shared" si="28"/>
        <v>0</v>
      </c>
      <c r="F36" s="192"/>
      <c r="G36" s="192"/>
      <c r="H36" s="191"/>
      <c r="I36" s="191"/>
      <c r="J36" s="191"/>
      <c r="K36" s="191"/>
      <c r="L36" s="191"/>
      <c r="M36" s="192"/>
      <c r="N36" s="192"/>
      <c r="O36" s="191"/>
      <c r="P36" s="191"/>
      <c r="Q36" s="191"/>
      <c r="R36" s="191"/>
      <c r="S36" s="191"/>
      <c r="T36" s="192"/>
      <c r="U36" s="192"/>
      <c r="V36" s="191"/>
      <c r="W36" s="191"/>
      <c r="X36" s="191"/>
      <c r="Y36" s="191"/>
      <c r="Z36" s="191"/>
      <c r="AA36" s="192"/>
      <c r="AB36" s="192"/>
      <c r="AC36" s="191"/>
      <c r="AD36" s="191"/>
      <c r="AE36" s="191"/>
      <c r="AF36" s="191"/>
      <c r="AG36" s="191"/>
      <c r="AH36" s="192"/>
      <c r="AI36" s="192"/>
      <c r="AJ36" s="191"/>
      <c r="AK36" s="191"/>
      <c r="AL36" s="191"/>
      <c r="AM36" s="191"/>
      <c r="AN36" s="191"/>
      <c r="AO36" s="192"/>
      <c r="AP36" s="192"/>
      <c r="AQ36" s="191"/>
      <c r="AR36" s="191"/>
      <c r="AS36" s="191"/>
      <c r="AT36" s="191"/>
      <c r="AV36" s="193">
        <f t="shared" si="29"/>
        <v>0</v>
      </c>
      <c r="AW36" s="194">
        <f t="shared" si="33"/>
        <v>0</v>
      </c>
      <c r="AX36" s="195">
        <f t="shared" si="34"/>
        <v>0</v>
      </c>
      <c r="AY36" s="196">
        <f>SUM(AV36:AX37)</f>
        <v>0</v>
      </c>
      <c r="AZ36" s="197">
        <f>VLOOKUP(B36,'Valor HH'!$B$3:$I$80,5,FALSE)</f>
        <v>15.221590909090908</v>
      </c>
      <c r="BA36" s="197">
        <f>VLOOKUP(B36,'Valor HH'!$B$3:$I$80,6,FALSE)</f>
        <v>30.443181818181817</v>
      </c>
      <c r="BB36" s="197">
        <f>VLOOKUP(B36,'Valor HH'!$B$3:$I$80,7,FALSE)</f>
        <v>30.443181818181817</v>
      </c>
      <c r="BC36" s="115" t="str">
        <f>B36</f>
        <v>Eletricista</v>
      </c>
      <c r="BD36" s="198">
        <f t="shared" si="31"/>
        <v>0</v>
      </c>
      <c r="BE36" s="199">
        <f>BD36+BD37</f>
        <v>0</v>
      </c>
      <c r="BF36" s="199">
        <f>IF(BE36=0,0,BE36/AY36)</f>
        <v>0</v>
      </c>
      <c r="BG36" s="199">
        <f>IF(BE36=0,0,AY36/E36)</f>
        <v>0</v>
      </c>
      <c r="BH36" s="199"/>
    </row>
    <row r="37" spans="1:60" ht="15.75" customHeight="1" thickBot="1" x14ac:dyDescent="0.3">
      <c r="A37" s="190">
        <v>32</v>
      </c>
      <c r="B37" s="200" t="str">
        <f>B36</f>
        <v>Eletricista</v>
      </c>
      <c r="C37" s="201" t="s">
        <v>107</v>
      </c>
      <c r="D37" s="202" t="s">
        <v>106</v>
      </c>
      <c r="E37" s="203">
        <f t="shared" si="28"/>
        <v>0</v>
      </c>
      <c r="F37" s="204"/>
      <c r="G37" s="204"/>
      <c r="H37" s="203"/>
      <c r="I37" s="203"/>
      <c r="J37" s="203"/>
      <c r="K37" s="203"/>
      <c r="L37" s="203"/>
      <c r="M37" s="204"/>
      <c r="N37" s="204"/>
      <c r="O37" s="203"/>
      <c r="P37" s="203"/>
      <c r="Q37" s="203"/>
      <c r="R37" s="203"/>
      <c r="S37" s="203"/>
      <c r="T37" s="204"/>
      <c r="U37" s="204"/>
      <c r="V37" s="203"/>
      <c r="W37" s="203"/>
      <c r="X37" s="203"/>
      <c r="Y37" s="203"/>
      <c r="Z37" s="203"/>
      <c r="AA37" s="204"/>
      <c r="AB37" s="204"/>
      <c r="AC37" s="203"/>
      <c r="AD37" s="203"/>
      <c r="AE37" s="203"/>
      <c r="AF37" s="203"/>
      <c r="AG37" s="203"/>
      <c r="AH37" s="204"/>
      <c r="AI37" s="204"/>
      <c r="AJ37" s="203"/>
      <c r="AK37" s="203"/>
      <c r="AL37" s="203"/>
      <c r="AM37" s="203"/>
      <c r="AN37" s="203"/>
      <c r="AO37" s="204"/>
      <c r="AP37" s="204"/>
      <c r="AQ37" s="203"/>
      <c r="AR37" s="203"/>
      <c r="AS37" s="203"/>
      <c r="AT37" s="203"/>
      <c r="AV37" s="205">
        <f t="shared" si="29"/>
        <v>0</v>
      </c>
      <c r="AW37" s="197">
        <f t="shared" si="33"/>
        <v>0</v>
      </c>
      <c r="AX37" s="206">
        <f t="shared" si="34"/>
        <v>0</v>
      </c>
      <c r="AY37" s="196"/>
      <c r="AZ37" s="197">
        <f>AZ36*1.12</f>
        <v>17.048181818181821</v>
      </c>
      <c r="BA37" s="197">
        <f>BA36*1.12</f>
        <v>34.096363636363641</v>
      </c>
      <c r="BB37" s="197">
        <f>BB36*1.12</f>
        <v>34.096363636363641</v>
      </c>
      <c r="BD37" s="198">
        <f t="shared" si="31"/>
        <v>0</v>
      </c>
      <c r="BF37" s="199"/>
      <c r="BG37" s="199"/>
      <c r="BH37" s="199"/>
    </row>
    <row r="38" spans="1:60" x14ac:dyDescent="0.25">
      <c r="A38" s="190">
        <v>31</v>
      </c>
      <c r="B38" s="233" t="s">
        <v>122</v>
      </c>
      <c r="C38" s="234" t="s">
        <v>105</v>
      </c>
      <c r="D38" s="234" t="s">
        <v>112</v>
      </c>
      <c r="E38" s="191">
        <f t="shared" ref="E38:E69" si="35">MAX(F38:AT38)</f>
        <v>0</v>
      </c>
      <c r="F38" s="192"/>
      <c r="G38" s="192"/>
      <c r="H38" s="191"/>
      <c r="I38" s="191"/>
      <c r="J38" s="191"/>
      <c r="K38" s="191"/>
      <c r="L38" s="191"/>
      <c r="M38" s="192"/>
      <c r="N38" s="192"/>
      <c r="O38" s="191"/>
      <c r="P38" s="191"/>
      <c r="Q38" s="191"/>
      <c r="R38" s="191"/>
      <c r="S38" s="191"/>
      <c r="T38" s="192"/>
      <c r="U38" s="192"/>
      <c r="V38" s="191"/>
      <c r="W38" s="191"/>
      <c r="X38" s="191"/>
      <c r="Y38" s="191"/>
      <c r="Z38" s="191"/>
      <c r="AA38" s="192"/>
      <c r="AB38" s="192"/>
      <c r="AC38" s="191"/>
      <c r="AD38" s="191"/>
      <c r="AE38" s="191"/>
      <c r="AF38" s="191"/>
      <c r="AG38" s="191"/>
      <c r="AH38" s="192"/>
      <c r="AI38" s="192"/>
      <c r="AJ38" s="191"/>
      <c r="AK38" s="191"/>
      <c r="AL38" s="191"/>
      <c r="AM38" s="191"/>
      <c r="AN38" s="191"/>
      <c r="AO38" s="192"/>
      <c r="AP38" s="192"/>
      <c r="AQ38" s="191"/>
      <c r="AR38" s="191"/>
      <c r="AS38" s="191"/>
      <c r="AT38" s="191"/>
      <c r="AV38" s="193">
        <f t="shared" ref="AV38:AV71" si="36">SUMIF($F$4:$AT$4,"s",$F38:$AT38)*8.8</f>
        <v>0</v>
      </c>
      <c r="AW38" s="194">
        <f t="shared" si="33"/>
        <v>0</v>
      </c>
      <c r="AX38" s="195">
        <f t="shared" si="34"/>
        <v>0</v>
      </c>
      <c r="AY38" s="196">
        <f>SUM(AV38:AX39)</f>
        <v>0</v>
      </c>
      <c r="AZ38" s="197">
        <f>VLOOKUP(B38,'Valor HH'!$B$3:$I$80,5,FALSE)</f>
        <v>0</v>
      </c>
      <c r="BA38" s="197">
        <f>VLOOKUP(B38,'Valor HH'!$B$3:$I$80,6,FALSE)</f>
        <v>0</v>
      </c>
      <c r="BB38" s="197">
        <f>VLOOKUP(B38,'Valor HH'!$B$3:$I$80,7,FALSE)</f>
        <v>0</v>
      </c>
      <c r="BC38" s="115" t="str">
        <f>B38</f>
        <v>aaFunção</v>
      </c>
      <c r="BD38" s="198">
        <f t="shared" ref="BD38:BD71" si="37">(AV38*AZ38)+(AW38*BA38)+(AX38*BB38)</f>
        <v>0</v>
      </c>
      <c r="BE38" s="199">
        <f>BD38+BD39</f>
        <v>0</v>
      </c>
      <c r="BF38" s="199">
        <f>IF(BE38=0,0,BE38/AY38)</f>
        <v>0</v>
      </c>
      <c r="BG38" s="199">
        <f>IF(BE38=0,0,AY38/E38)</f>
        <v>0</v>
      </c>
      <c r="BH38" s="199"/>
    </row>
    <row r="39" spans="1:60" ht="15.75" thickBot="1" x14ac:dyDescent="0.3">
      <c r="A39" s="190">
        <v>30.4</v>
      </c>
      <c r="B39" s="200" t="str">
        <f>B38</f>
        <v>aaFunção</v>
      </c>
      <c r="C39" s="201" t="s">
        <v>107</v>
      </c>
      <c r="D39" s="202" t="s">
        <v>112</v>
      </c>
      <c r="E39" s="203">
        <f t="shared" si="35"/>
        <v>0</v>
      </c>
      <c r="F39" s="204"/>
      <c r="G39" s="204"/>
      <c r="H39" s="203"/>
      <c r="I39" s="203"/>
      <c r="J39" s="203"/>
      <c r="K39" s="203"/>
      <c r="L39" s="203"/>
      <c r="M39" s="204"/>
      <c r="N39" s="204"/>
      <c r="O39" s="203"/>
      <c r="P39" s="203"/>
      <c r="Q39" s="203"/>
      <c r="R39" s="203"/>
      <c r="S39" s="203"/>
      <c r="T39" s="204"/>
      <c r="U39" s="204"/>
      <c r="V39" s="203"/>
      <c r="W39" s="203"/>
      <c r="X39" s="203"/>
      <c r="Y39" s="203"/>
      <c r="Z39" s="203"/>
      <c r="AA39" s="204"/>
      <c r="AB39" s="204"/>
      <c r="AC39" s="203"/>
      <c r="AD39" s="203"/>
      <c r="AE39" s="203"/>
      <c r="AF39" s="203"/>
      <c r="AG39" s="203"/>
      <c r="AH39" s="204"/>
      <c r="AI39" s="204"/>
      <c r="AJ39" s="203"/>
      <c r="AK39" s="203"/>
      <c r="AL39" s="203"/>
      <c r="AM39" s="203"/>
      <c r="AN39" s="203"/>
      <c r="AO39" s="204"/>
      <c r="AP39" s="204"/>
      <c r="AQ39" s="203"/>
      <c r="AR39" s="203"/>
      <c r="AS39" s="203"/>
      <c r="AT39" s="203"/>
      <c r="AV39" s="205">
        <f t="shared" si="36"/>
        <v>0</v>
      </c>
      <c r="AW39" s="197">
        <f t="shared" si="33"/>
        <v>0</v>
      </c>
      <c r="AX39" s="206">
        <f t="shared" si="34"/>
        <v>0</v>
      </c>
      <c r="AY39" s="196"/>
      <c r="AZ39" s="197">
        <f>AZ38*1.12</f>
        <v>0</v>
      </c>
      <c r="BA39" s="197">
        <f>BA38*1.12</f>
        <v>0</v>
      </c>
      <c r="BB39" s="197">
        <f>BB38*1.12</f>
        <v>0</v>
      </c>
      <c r="BD39" s="198">
        <f t="shared" si="37"/>
        <v>0</v>
      </c>
      <c r="BF39" s="199"/>
      <c r="BG39" s="199"/>
      <c r="BH39" s="199"/>
    </row>
    <row r="40" spans="1:60" ht="15.75" customHeight="1" x14ac:dyDescent="0.25">
      <c r="A40" s="190">
        <v>29.8</v>
      </c>
      <c r="B40" s="233" t="s">
        <v>122</v>
      </c>
      <c r="C40" s="234" t="s">
        <v>105</v>
      </c>
      <c r="D40" s="234" t="s">
        <v>106</v>
      </c>
      <c r="E40" s="191">
        <f t="shared" si="35"/>
        <v>0</v>
      </c>
      <c r="F40" s="192"/>
      <c r="G40" s="192"/>
      <c r="H40" s="191"/>
      <c r="I40" s="191"/>
      <c r="J40" s="191"/>
      <c r="K40" s="191"/>
      <c r="L40" s="191"/>
      <c r="M40" s="192"/>
      <c r="N40" s="192"/>
      <c r="O40" s="191"/>
      <c r="P40" s="191"/>
      <c r="Q40" s="191"/>
      <c r="R40" s="191"/>
      <c r="S40" s="191"/>
      <c r="T40" s="192"/>
      <c r="U40" s="192"/>
      <c r="V40" s="191"/>
      <c r="W40" s="191"/>
      <c r="X40" s="191"/>
      <c r="Y40" s="191"/>
      <c r="Z40" s="191"/>
      <c r="AA40" s="192"/>
      <c r="AB40" s="192"/>
      <c r="AC40" s="191"/>
      <c r="AD40" s="191"/>
      <c r="AE40" s="191"/>
      <c r="AF40" s="191"/>
      <c r="AG40" s="191"/>
      <c r="AH40" s="192"/>
      <c r="AI40" s="192"/>
      <c r="AJ40" s="191"/>
      <c r="AK40" s="191"/>
      <c r="AL40" s="191"/>
      <c r="AM40" s="191"/>
      <c r="AN40" s="191"/>
      <c r="AO40" s="192"/>
      <c r="AP40" s="192"/>
      <c r="AQ40" s="191"/>
      <c r="AR40" s="191"/>
      <c r="AS40" s="191"/>
      <c r="AT40" s="191"/>
      <c r="AV40" s="193">
        <f t="shared" si="36"/>
        <v>0</v>
      </c>
      <c r="AW40" s="194">
        <f t="shared" si="33"/>
        <v>0</v>
      </c>
      <c r="AX40" s="195">
        <f t="shared" si="34"/>
        <v>0</v>
      </c>
      <c r="AY40" s="196">
        <f>SUM(AV40:AX41)</f>
        <v>0</v>
      </c>
      <c r="AZ40" s="197">
        <f>VLOOKUP(B40,'Valor HH'!$B$3:$I$80,5,FALSE)</f>
        <v>0</v>
      </c>
      <c r="BA40" s="197">
        <f>VLOOKUP(B40,'Valor HH'!$B$3:$I$80,6,FALSE)</f>
        <v>0</v>
      </c>
      <c r="BB40" s="197">
        <f>VLOOKUP(B40,'Valor HH'!$B$3:$I$80,7,FALSE)</f>
        <v>0</v>
      </c>
      <c r="BC40" s="115" t="str">
        <f>B40</f>
        <v>aaFunção</v>
      </c>
      <c r="BD40" s="198">
        <f t="shared" si="37"/>
        <v>0</v>
      </c>
      <c r="BE40" s="199">
        <f>BD40+BD41</f>
        <v>0</v>
      </c>
      <c r="BF40" s="199">
        <f>IF(BE40=0,0,BE40/AY40)</f>
        <v>0</v>
      </c>
      <c r="BG40" s="199">
        <f>IF(BE40=0,0,AY40/E40)</f>
        <v>0</v>
      </c>
      <c r="BH40" s="199"/>
    </row>
    <row r="41" spans="1:60" ht="15.75" customHeight="1" thickBot="1" x14ac:dyDescent="0.3">
      <c r="A41" s="190">
        <v>29.2</v>
      </c>
      <c r="B41" s="200" t="str">
        <f>B40</f>
        <v>aaFunção</v>
      </c>
      <c r="C41" s="201" t="s">
        <v>107</v>
      </c>
      <c r="D41" s="202" t="s">
        <v>106</v>
      </c>
      <c r="E41" s="203">
        <f t="shared" si="35"/>
        <v>0</v>
      </c>
      <c r="F41" s="204"/>
      <c r="G41" s="204"/>
      <c r="H41" s="203"/>
      <c r="I41" s="203"/>
      <c r="J41" s="203"/>
      <c r="K41" s="203"/>
      <c r="L41" s="203"/>
      <c r="M41" s="204"/>
      <c r="N41" s="204"/>
      <c r="O41" s="203"/>
      <c r="P41" s="203"/>
      <c r="Q41" s="203"/>
      <c r="R41" s="203"/>
      <c r="S41" s="203"/>
      <c r="T41" s="204"/>
      <c r="U41" s="204"/>
      <c r="V41" s="203"/>
      <c r="W41" s="203"/>
      <c r="X41" s="203"/>
      <c r="Y41" s="203"/>
      <c r="Z41" s="203"/>
      <c r="AA41" s="204"/>
      <c r="AB41" s="204"/>
      <c r="AC41" s="203"/>
      <c r="AD41" s="203"/>
      <c r="AE41" s="203"/>
      <c r="AF41" s="203"/>
      <c r="AG41" s="203"/>
      <c r="AH41" s="204"/>
      <c r="AI41" s="204"/>
      <c r="AJ41" s="203"/>
      <c r="AK41" s="203"/>
      <c r="AL41" s="203"/>
      <c r="AM41" s="203"/>
      <c r="AN41" s="203"/>
      <c r="AO41" s="204"/>
      <c r="AP41" s="204"/>
      <c r="AQ41" s="203"/>
      <c r="AR41" s="203"/>
      <c r="AS41" s="203"/>
      <c r="AT41" s="203"/>
      <c r="AV41" s="205">
        <f t="shared" si="36"/>
        <v>0</v>
      </c>
      <c r="AW41" s="197">
        <f t="shared" si="33"/>
        <v>0</v>
      </c>
      <c r="AX41" s="206">
        <f t="shared" si="34"/>
        <v>0</v>
      </c>
      <c r="AY41" s="196"/>
      <c r="AZ41" s="197">
        <f>AZ40*1.12</f>
        <v>0</v>
      </c>
      <c r="BA41" s="197">
        <f>BA40*1.12</f>
        <v>0</v>
      </c>
      <c r="BB41" s="197">
        <f>BB40*1.12</f>
        <v>0</v>
      </c>
      <c r="BD41" s="198">
        <f t="shared" si="37"/>
        <v>0</v>
      </c>
      <c r="BF41" s="199"/>
      <c r="BG41" s="199"/>
      <c r="BH41" s="199"/>
    </row>
    <row r="42" spans="1:60" x14ac:dyDescent="0.25">
      <c r="A42" s="190">
        <v>28.6</v>
      </c>
      <c r="B42" s="233" t="s">
        <v>122</v>
      </c>
      <c r="C42" s="234" t="s">
        <v>105</v>
      </c>
      <c r="D42" s="234" t="s">
        <v>112</v>
      </c>
      <c r="E42" s="191">
        <f t="shared" si="35"/>
        <v>0</v>
      </c>
      <c r="F42" s="192"/>
      <c r="G42" s="192"/>
      <c r="H42" s="191"/>
      <c r="I42" s="191"/>
      <c r="J42" s="191"/>
      <c r="K42" s="191"/>
      <c r="L42" s="191"/>
      <c r="M42" s="192"/>
      <c r="N42" s="192"/>
      <c r="O42" s="191"/>
      <c r="P42" s="191"/>
      <c r="Q42" s="191"/>
      <c r="R42" s="191"/>
      <c r="S42" s="191"/>
      <c r="T42" s="192"/>
      <c r="U42" s="192"/>
      <c r="V42" s="191"/>
      <c r="W42" s="191"/>
      <c r="X42" s="191"/>
      <c r="Y42" s="191"/>
      <c r="Z42" s="191"/>
      <c r="AA42" s="192"/>
      <c r="AB42" s="192"/>
      <c r="AC42" s="191"/>
      <c r="AD42" s="191"/>
      <c r="AE42" s="191"/>
      <c r="AF42" s="191"/>
      <c r="AG42" s="191"/>
      <c r="AH42" s="192"/>
      <c r="AI42" s="192"/>
      <c r="AJ42" s="191"/>
      <c r="AK42" s="191"/>
      <c r="AL42" s="191"/>
      <c r="AM42" s="191"/>
      <c r="AN42" s="191"/>
      <c r="AO42" s="192"/>
      <c r="AP42" s="192"/>
      <c r="AQ42" s="191"/>
      <c r="AR42" s="191"/>
      <c r="AS42" s="191"/>
      <c r="AT42" s="191"/>
      <c r="AV42" s="193">
        <f t="shared" si="36"/>
        <v>0</v>
      </c>
      <c r="AW42" s="194">
        <f t="shared" si="33"/>
        <v>0</v>
      </c>
      <c r="AX42" s="195">
        <f t="shared" si="34"/>
        <v>0</v>
      </c>
      <c r="AY42" s="196">
        <f>SUM(AV42:AX43)</f>
        <v>0</v>
      </c>
      <c r="AZ42" s="197">
        <f>VLOOKUP(B42,'Valor HH'!$B$3:$I$80,5,FALSE)</f>
        <v>0</v>
      </c>
      <c r="BA42" s="197">
        <f>VLOOKUP(B42,'Valor HH'!$B$3:$I$80,6,FALSE)</f>
        <v>0</v>
      </c>
      <c r="BB42" s="197">
        <f>VLOOKUP(B42,'Valor HH'!$B$3:$I$80,7,FALSE)</f>
        <v>0</v>
      </c>
      <c r="BC42" s="115" t="str">
        <f>B42</f>
        <v>aaFunção</v>
      </c>
      <c r="BD42" s="198">
        <f t="shared" si="37"/>
        <v>0</v>
      </c>
      <c r="BE42" s="199">
        <f>BD42+BD43</f>
        <v>0</v>
      </c>
      <c r="BF42" s="199">
        <f>IF(BE42=0,0,BE42/AY42)</f>
        <v>0</v>
      </c>
      <c r="BG42" s="199">
        <f>IF(BE42=0,0,AY42/E42)</f>
        <v>0</v>
      </c>
      <c r="BH42" s="199"/>
    </row>
    <row r="43" spans="1:60" ht="15.75" thickBot="1" x14ac:dyDescent="0.3">
      <c r="A43" s="190">
        <v>28</v>
      </c>
      <c r="B43" s="200" t="str">
        <f>B42</f>
        <v>aaFunção</v>
      </c>
      <c r="C43" s="201" t="s">
        <v>107</v>
      </c>
      <c r="D43" s="202" t="s">
        <v>112</v>
      </c>
      <c r="E43" s="203">
        <f t="shared" si="35"/>
        <v>0</v>
      </c>
      <c r="F43" s="204"/>
      <c r="G43" s="204"/>
      <c r="H43" s="203"/>
      <c r="I43" s="203"/>
      <c r="J43" s="203"/>
      <c r="K43" s="203"/>
      <c r="L43" s="203"/>
      <c r="M43" s="204"/>
      <c r="N43" s="204"/>
      <c r="O43" s="203"/>
      <c r="P43" s="203"/>
      <c r="Q43" s="203"/>
      <c r="R43" s="203"/>
      <c r="S43" s="203"/>
      <c r="T43" s="204"/>
      <c r="U43" s="204"/>
      <c r="V43" s="203"/>
      <c r="W43" s="203"/>
      <c r="X43" s="203"/>
      <c r="Y43" s="203"/>
      <c r="Z43" s="203"/>
      <c r="AA43" s="204"/>
      <c r="AB43" s="204"/>
      <c r="AC43" s="203"/>
      <c r="AD43" s="203"/>
      <c r="AE43" s="203"/>
      <c r="AF43" s="203"/>
      <c r="AG43" s="203"/>
      <c r="AH43" s="204"/>
      <c r="AI43" s="204"/>
      <c r="AJ43" s="203"/>
      <c r="AK43" s="203"/>
      <c r="AL43" s="203"/>
      <c r="AM43" s="203"/>
      <c r="AN43" s="203"/>
      <c r="AO43" s="204"/>
      <c r="AP43" s="204"/>
      <c r="AQ43" s="203"/>
      <c r="AR43" s="203"/>
      <c r="AS43" s="203"/>
      <c r="AT43" s="203"/>
      <c r="AV43" s="205">
        <f t="shared" si="36"/>
        <v>0</v>
      </c>
      <c r="AW43" s="197">
        <f t="shared" si="33"/>
        <v>0</v>
      </c>
      <c r="AX43" s="206">
        <f t="shared" si="34"/>
        <v>0</v>
      </c>
      <c r="AY43" s="196"/>
      <c r="AZ43" s="197">
        <f>AZ42*1.12</f>
        <v>0</v>
      </c>
      <c r="BA43" s="197">
        <f>BA42*1.12</f>
        <v>0</v>
      </c>
      <c r="BB43" s="197">
        <f>BB42*1.12</f>
        <v>0</v>
      </c>
      <c r="BD43" s="198">
        <f t="shared" si="37"/>
        <v>0</v>
      </c>
      <c r="BF43" s="199"/>
      <c r="BG43" s="199"/>
      <c r="BH43" s="199"/>
    </row>
    <row r="44" spans="1:60" ht="15.75" customHeight="1" x14ac:dyDescent="0.25">
      <c r="A44" s="190">
        <v>27.4</v>
      </c>
      <c r="B44" s="233" t="s">
        <v>122</v>
      </c>
      <c r="C44" s="234" t="s">
        <v>105</v>
      </c>
      <c r="D44" s="234" t="s">
        <v>106</v>
      </c>
      <c r="E44" s="191">
        <f t="shared" si="35"/>
        <v>0</v>
      </c>
      <c r="F44" s="192"/>
      <c r="G44" s="192"/>
      <c r="H44" s="191"/>
      <c r="I44" s="191"/>
      <c r="J44" s="191"/>
      <c r="K44" s="191"/>
      <c r="L44" s="191"/>
      <c r="M44" s="192"/>
      <c r="N44" s="192"/>
      <c r="O44" s="191"/>
      <c r="P44" s="191"/>
      <c r="Q44" s="191"/>
      <c r="R44" s="191"/>
      <c r="S44" s="191"/>
      <c r="T44" s="192"/>
      <c r="U44" s="192"/>
      <c r="V44" s="191"/>
      <c r="W44" s="191"/>
      <c r="X44" s="191"/>
      <c r="Y44" s="191"/>
      <c r="Z44" s="191"/>
      <c r="AA44" s="192"/>
      <c r="AB44" s="192"/>
      <c r="AC44" s="191"/>
      <c r="AD44" s="191"/>
      <c r="AE44" s="191"/>
      <c r="AF44" s="191"/>
      <c r="AG44" s="191"/>
      <c r="AH44" s="192"/>
      <c r="AI44" s="192"/>
      <c r="AJ44" s="191"/>
      <c r="AK44" s="191"/>
      <c r="AL44" s="191"/>
      <c r="AM44" s="191"/>
      <c r="AN44" s="191"/>
      <c r="AO44" s="192"/>
      <c r="AP44" s="192"/>
      <c r="AQ44" s="191"/>
      <c r="AR44" s="191"/>
      <c r="AS44" s="191"/>
      <c r="AT44" s="191"/>
      <c r="AV44" s="193">
        <f t="shared" si="36"/>
        <v>0</v>
      </c>
      <c r="AW44" s="194">
        <f t="shared" si="33"/>
        <v>0</v>
      </c>
      <c r="AX44" s="195">
        <f t="shared" si="34"/>
        <v>0</v>
      </c>
      <c r="AY44" s="196">
        <f>SUM(AV44:AX45)</f>
        <v>0</v>
      </c>
      <c r="AZ44" s="197">
        <f>VLOOKUP(B44,'Valor HH'!$B$3:$I$80,5,FALSE)</f>
        <v>0</v>
      </c>
      <c r="BA44" s="197">
        <f>VLOOKUP(B44,'Valor HH'!$B$3:$I$80,6,FALSE)</f>
        <v>0</v>
      </c>
      <c r="BB44" s="197">
        <f>VLOOKUP(B44,'Valor HH'!$B$3:$I$80,7,FALSE)</f>
        <v>0</v>
      </c>
      <c r="BC44" s="115" t="str">
        <f>B44</f>
        <v>aaFunção</v>
      </c>
      <c r="BD44" s="198">
        <f t="shared" si="37"/>
        <v>0</v>
      </c>
      <c r="BE44" s="199">
        <f>BD44+BD45</f>
        <v>0</v>
      </c>
      <c r="BF44" s="199">
        <f>IF(BE44=0,0,BE44/AY44)</f>
        <v>0</v>
      </c>
      <c r="BG44" s="199">
        <f>IF(BE44=0,0,AY44/E44)</f>
        <v>0</v>
      </c>
      <c r="BH44" s="199"/>
    </row>
    <row r="45" spans="1:60" ht="15.75" customHeight="1" thickBot="1" x14ac:dyDescent="0.3">
      <c r="A45" s="190">
        <v>26.8</v>
      </c>
      <c r="B45" s="200" t="str">
        <f>B44</f>
        <v>aaFunção</v>
      </c>
      <c r="C45" s="201" t="s">
        <v>107</v>
      </c>
      <c r="D45" s="202" t="s">
        <v>106</v>
      </c>
      <c r="E45" s="203">
        <f t="shared" si="35"/>
        <v>0</v>
      </c>
      <c r="F45" s="204"/>
      <c r="G45" s="204"/>
      <c r="H45" s="203"/>
      <c r="I45" s="203"/>
      <c r="J45" s="203"/>
      <c r="K45" s="203"/>
      <c r="L45" s="203"/>
      <c r="M45" s="204"/>
      <c r="N45" s="204"/>
      <c r="O45" s="203"/>
      <c r="P45" s="203"/>
      <c r="Q45" s="203"/>
      <c r="R45" s="203"/>
      <c r="S45" s="203"/>
      <c r="T45" s="204"/>
      <c r="U45" s="204"/>
      <c r="V45" s="203"/>
      <c r="W45" s="203"/>
      <c r="X45" s="203"/>
      <c r="Y45" s="203"/>
      <c r="Z45" s="203"/>
      <c r="AA45" s="204"/>
      <c r="AB45" s="204"/>
      <c r="AC45" s="203"/>
      <c r="AD45" s="203"/>
      <c r="AE45" s="203"/>
      <c r="AF45" s="203"/>
      <c r="AG45" s="203"/>
      <c r="AH45" s="204"/>
      <c r="AI45" s="204"/>
      <c r="AJ45" s="203"/>
      <c r="AK45" s="203"/>
      <c r="AL45" s="203"/>
      <c r="AM45" s="203"/>
      <c r="AN45" s="203"/>
      <c r="AO45" s="204"/>
      <c r="AP45" s="204"/>
      <c r="AQ45" s="203"/>
      <c r="AR45" s="203"/>
      <c r="AS45" s="203"/>
      <c r="AT45" s="203"/>
      <c r="AV45" s="205">
        <f t="shared" si="36"/>
        <v>0</v>
      </c>
      <c r="AW45" s="197">
        <f t="shared" si="33"/>
        <v>0</v>
      </c>
      <c r="AX45" s="206">
        <f t="shared" si="34"/>
        <v>0</v>
      </c>
      <c r="AY45" s="196"/>
      <c r="AZ45" s="197">
        <f>AZ44*1.12</f>
        <v>0</v>
      </c>
      <c r="BA45" s="197">
        <f>BA44*1.12</f>
        <v>0</v>
      </c>
      <c r="BB45" s="197">
        <f>BB44*1.12</f>
        <v>0</v>
      </c>
      <c r="BD45" s="198">
        <f t="shared" si="37"/>
        <v>0</v>
      </c>
      <c r="BF45" s="199"/>
      <c r="BG45" s="199"/>
      <c r="BH45" s="199"/>
    </row>
    <row r="46" spans="1:60" x14ac:dyDescent="0.25">
      <c r="A46" s="190">
        <v>26.2</v>
      </c>
      <c r="B46" s="233" t="s">
        <v>122</v>
      </c>
      <c r="C46" s="234" t="s">
        <v>105</v>
      </c>
      <c r="D46" s="234" t="s">
        <v>112</v>
      </c>
      <c r="E46" s="191">
        <f t="shared" si="35"/>
        <v>0</v>
      </c>
      <c r="F46" s="192"/>
      <c r="G46" s="192"/>
      <c r="H46" s="191"/>
      <c r="I46" s="191"/>
      <c r="J46" s="191"/>
      <c r="K46" s="191"/>
      <c r="L46" s="191"/>
      <c r="M46" s="192"/>
      <c r="N46" s="192"/>
      <c r="O46" s="191"/>
      <c r="P46" s="191"/>
      <c r="Q46" s="191"/>
      <c r="R46" s="191"/>
      <c r="S46" s="191"/>
      <c r="T46" s="192"/>
      <c r="U46" s="192"/>
      <c r="V46" s="191"/>
      <c r="W46" s="191"/>
      <c r="X46" s="191"/>
      <c r="Y46" s="191"/>
      <c r="Z46" s="191"/>
      <c r="AA46" s="192"/>
      <c r="AB46" s="192"/>
      <c r="AC46" s="191"/>
      <c r="AD46" s="191"/>
      <c r="AE46" s="191"/>
      <c r="AF46" s="191"/>
      <c r="AG46" s="191"/>
      <c r="AH46" s="192"/>
      <c r="AI46" s="192"/>
      <c r="AJ46" s="191"/>
      <c r="AK46" s="191"/>
      <c r="AL46" s="191"/>
      <c r="AM46" s="191"/>
      <c r="AN46" s="191"/>
      <c r="AO46" s="192"/>
      <c r="AP46" s="192"/>
      <c r="AQ46" s="191"/>
      <c r="AR46" s="191"/>
      <c r="AS46" s="191"/>
      <c r="AT46" s="191"/>
      <c r="AV46" s="193">
        <f t="shared" si="36"/>
        <v>0</v>
      </c>
      <c r="AW46" s="194">
        <f t="shared" si="33"/>
        <v>0</v>
      </c>
      <c r="AX46" s="195">
        <f t="shared" si="34"/>
        <v>0</v>
      </c>
      <c r="AY46" s="196">
        <f>SUM(AV46:AX47)</f>
        <v>0</v>
      </c>
      <c r="AZ46" s="197">
        <f>VLOOKUP(B46,'Valor HH'!$B$3:$I$80,5,FALSE)</f>
        <v>0</v>
      </c>
      <c r="BA46" s="197">
        <f>VLOOKUP(B46,'Valor HH'!$B$3:$I$80,6,FALSE)</f>
        <v>0</v>
      </c>
      <c r="BB46" s="197">
        <f>VLOOKUP(B46,'Valor HH'!$B$3:$I$80,7,FALSE)</f>
        <v>0</v>
      </c>
      <c r="BC46" s="115" t="str">
        <f>B46</f>
        <v>aaFunção</v>
      </c>
      <c r="BD46" s="198">
        <f t="shared" si="37"/>
        <v>0</v>
      </c>
      <c r="BE46" s="199">
        <f>BD46+BD47</f>
        <v>0</v>
      </c>
      <c r="BF46" s="199">
        <f>IF(BE46=0,0,BE46/AY46)</f>
        <v>0</v>
      </c>
      <c r="BG46" s="199">
        <f>IF(BE46=0,0,AY46/E46)</f>
        <v>0</v>
      </c>
      <c r="BH46" s="199"/>
    </row>
    <row r="47" spans="1:60" ht="15.75" thickBot="1" x14ac:dyDescent="0.3">
      <c r="A47" s="190">
        <v>25.6</v>
      </c>
      <c r="B47" s="200" t="str">
        <f>B46</f>
        <v>aaFunção</v>
      </c>
      <c r="C47" s="201" t="s">
        <v>107</v>
      </c>
      <c r="D47" s="202" t="s">
        <v>112</v>
      </c>
      <c r="E47" s="203">
        <f t="shared" si="35"/>
        <v>0</v>
      </c>
      <c r="F47" s="204"/>
      <c r="G47" s="204"/>
      <c r="H47" s="203"/>
      <c r="I47" s="203"/>
      <c r="J47" s="203"/>
      <c r="K47" s="203"/>
      <c r="L47" s="203"/>
      <c r="M47" s="204"/>
      <c r="N47" s="204"/>
      <c r="O47" s="203"/>
      <c r="P47" s="203"/>
      <c r="Q47" s="203"/>
      <c r="R47" s="203"/>
      <c r="S47" s="203"/>
      <c r="T47" s="204"/>
      <c r="U47" s="204"/>
      <c r="V47" s="203"/>
      <c r="W47" s="203"/>
      <c r="X47" s="203"/>
      <c r="Y47" s="203"/>
      <c r="Z47" s="203"/>
      <c r="AA47" s="204"/>
      <c r="AB47" s="204"/>
      <c r="AC47" s="203"/>
      <c r="AD47" s="203"/>
      <c r="AE47" s="203"/>
      <c r="AF47" s="203"/>
      <c r="AG47" s="203"/>
      <c r="AH47" s="204"/>
      <c r="AI47" s="204"/>
      <c r="AJ47" s="203"/>
      <c r="AK47" s="203"/>
      <c r="AL47" s="203"/>
      <c r="AM47" s="203"/>
      <c r="AN47" s="203"/>
      <c r="AO47" s="204"/>
      <c r="AP47" s="204"/>
      <c r="AQ47" s="203"/>
      <c r="AR47" s="203"/>
      <c r="AS47" s="203"/>
      <c r="AT47" s="203"/>
      <c r="AV47" s="205">
        <f t="shared" si="36"/>
        <v>0</v>
      </c>
      <c r="AW47" s="197">
        <f t="shared" ref="AW47:AW71" si="38">SUMIF($O$4:$AN$4,"s",$O47:$AN47)*1.2</f>
        <v>0</v>
      </c>
      <c r="AX47" s="206">
        <f t="shared" ref="AX47:AX71" si="39">SUMIF($O$4:$AP$4,"f",$O47:$AP47)*10</f>
        <v>0</v>
      </c>
      <c r="AY47" s="196"/>
      <c r="AZ47" s="197">
        <f>AZ46*1.12</f>
        <v>0</v>
      </c>
      <c r="BA47" s="197">
        <f>BA46*1.12</f>
        <v>0</v>
      </c>
      <c r="BB47" s="197">
        <f>BB46*1.12</f>
        <v>0</v>
      </c>
      <c r="BD47" s="198">
        <f t="shared" si="37"/>
        <v>0</v>
      </c>
      <c r="BF47" s="199"/>
      <c r="BG47" s="199"/>
      <c r="BH47" s="199"/>
    </row>
    <row r="48" spans="1:60" ht="15.75" customHeight="1" x14ac:dyDescent="0.25">
      <c r="A48" s="190">
        <v>25</v>
      </c>
      <c r="B48" s="233" t="s">
        <v>122</v>
      </c>
      <c r="C48" s="234" t="s">
        <v>105</v>
      </c>
      <c r="D48" s="234" t="s">
        <v>106</v>
      </c>
      <c r="E48" s="191">
        <f t="shared" si="35"/>
        <v>0</v>
      </c>
      <c r="F48" s="192"/>
      <c r="G48" s="192"/>
      <c r="H48" s="191"/>
      <c r="I48" s="191"/>
      <c r="J48" s="191"/>
      <c r="K48" s="191"/>
      <c r="L48" s="191"/>
      <c r="M48" s="192"/>
      <c r="N48" s="192"/>
      <c r="O48" s="191"/>
      <c r="P48" s="191"/>
      <c r="Q48" s="191"/>
      <c r="R48" s="191"/>
      <c r="S48" s="191"/>
      <c r="T48" s="192"/>
      <c r="U48" s="192"/>
      <c r="V48" s="191"/>
      <c r="W48" s="191"/>
      <c r="X48" s="191"/>
      <c r="Y48" s="191"/>
      <c r="Z48" s="191"/>
      <c r="AA48" s="192"/>
      <c r="AB48" s="192"/>
      <c r="AC48" s="191"/>
      <c r="AD48" s="191"/>
      <c r="AE48" s="191"/>
      <c r="AF48" s="191"/>
      <c r="AG48" s="191"/>
      <c r="AH48" s="192"/>
      <c r="AI48" s="192"/>
      <c r="AJ48" s="191"/>
      <c r="AK48" s="191"/>
      <c r="AL48" s="191"/>
      <c r="AM48" s="191"/>
      <c r="AN48" s="191"/>
      <c r="AO48" s="192"/>
      <c r="AP48" s="192"/>
      <c r="AQ48" s="191"/>
      <c r="AR48" s="191"/>
      <c r="AS48" s="191"/>
      <c r="AT48" s="191"/>
      <c r="AV48" s="193">
        <f t="shared" si="36"/>
        <v>0</v>
      </c>
      <c r="AW48" s="194">
        <f t="shared" si="38"/>
        <v>0</v>
      </c>
      <c r="AX48" s="195">
        <f t="shared" si="39"/>
        <v>0</v>
      </c>
      <c r="AY48" s="196">
        <f>SUM(AV48:AX49)</f>
        <v>0</v>
      </c>
      <c r="AZ48" s="197">
        <f>VLOOKUP(B48,'Valor HH'!$B$3:$I$80,5,FALSE)</f>
        <v>0</v>
      </c>
      <c r="BA48" s="197">
        <f>VLOOKUP(B48,'Valor HH'!$B$3:$I$80,6,FALSE)</f>
        <v>0</v>
      </c>
      <c r="BB48" s="197">
        <f>VLOOKUP(B48,'Valor HH'!$B$3:$I$80,7,FALSE)</f>
        <v>0</v>
      </c>
      <c r="BC48" s="115" t="str">
        <f>B48</f>
        <v>aaFunção</v>
      </c>
      <c r="BD48" s="198">
        <f t="shared" si="37"/>
        <v>0</v>
      </c>
      <c r="BE48" s="199">
        <f>BD48+BD49</f>
        <v>0</v>
      </c>
      <c r="BF48" s="199">
        <f>IF(BE48=0,0,BE48/AY48)</f>
        <v>0</v>
      </c>
      <c r="BG48" s="199">
        <f>IF(BE48=0,0,AY48/E48)</f>
        <v>0</v>
      </c>
      <c r="BH48" s="199"/>
    </row>
    <row r="49" spans="1:60" ht="15.75" customHeight="1" thickBot="1" x14ac:dyDescent="0.3">
      <c r="A49" s="190">
        <v>24.4</v>
      </c>
      <c r="B49" s="200" t="str">
        <f>B48</f>
        <v>aaFunção</v>
      </c>
      <c r="C49" s="201" t="s">
        <v>107</v>
      </c>
      <c r="D49" s="202" t="s">
        <v>106</v>
      </c>
      <c r="E49" s="203">
        <f t="shared" si="35"/>
        <v>0</v>
      </c>
      <c r="F49" s="204"/>
      <c r="G49" s="204"/>
      <c r="H49" s="203"/>
      <c r="I49" s="203"/>
      <c r="J49" s="203"/>
      <c r="K49" s="203"/>
      <c r="L49" s="203"/>
      <c r="M49" s="204"/>
      <c r="N49" s="204"/>
      <c r="O49" s="203"/>
      <c r="P49" s="203"/>
      <c r="Q49" s="203"/>
      <c r="R49" s="203"/>
      <c r="S49" s="203"/>
      <c r="T49" s="204"/>
      <c r="U49" s="204"/>
      <c r="V49" s="203"/>
      <c r="W49" s="203"/>
      <c r="X49" s="203"/>
      <c r="Y49" s="203"/>
      <c r="Z49" s="203"/>
      <c r="AA49" s="204"/>
      <c r="AB49" s="204"/>
      <c r="AC49" s="203"/>
      <c r="AD49" s="203"/>
      <c r="AE49" s="203"/>
      <c r="AF49" s="203"/>
      <c r="AG49" s="203"/>
      <c r="AH49" s="204"/>
      <c r="AI49" s="204"/>
      <c r="AJ49" s="203"/>
      <c r="AK49" s="203"/>
      <c r="AL49" s="203"/>
      <c r="AM49" s="203"/>
      <c r="AN49" s="203"/>
      <c r="AO49" s="204"/>
      <c r="AP49" s="204"/>
      <c r="AQ49" s="203"/>
      <c r="AR49" s="203"/>
      <c r="AS49" s="203"/>
      <c r="AT49" s="203"/>
      <c r="AV49" s="205">
        <f t="shared" si="36"/>
        <v>0</v>
      </c>
      <c r="AW49" s="197">
        <f t="shared" si="38"/>
        <v>0</v>
      </c>
      <c r="AX49" s="206">
        <f t="shared" si="39"/>
        <v>0</v>
      </c>
      <c r="AY49" s="196"/>
      <c r="AZ49" s="197">
        <f>AZ48*1.12</f>
        <v>0</v>
      </c>
      <c r="BA49" s="197">
        <f>BA48*1.12</f>
        <v>0</v>
      </c>
      <c r="BB49" s="197">
        <f>BB48*1.12</f>
        <v>0</v>
      </c>
      <c r="BD49" s="198">
        <f t="shared" si="37"/>
        <v>0</v>
      </c>
      <c r="BF49" s="199"/>
      <c r="BG49" s="199"/>
      <c r="BH49" s="199"/>
    </row>
    <row r="50" spans="1:60" x14ac:dyDescent="0.25">
      <c r="A50" s="190">
        <v>23.8</v>
      </c>
      <c r="B50" s="233" t="s">
        <v>122</v>
      </c>
      <c r="C50" s="234" t="s">
        <v>105</v>
      </c>
      <c r="D50" s="234" t="s">
        <v>112</v>
      </c>
      <c r="E50" s="191">
        <f t="shared" si="35"/>
        <v>0</v>
      </c>
      <c r="F50" s="192"/>
      <c r="G50" s="192"/>
      <c r="H50" s="191"/>
      <c r="I50" s="191"/>
      <c r="J50" s="191"/>
      <c r="K50" s="191"/>
      <c r="L50" s="191"/>
      <c r="M50" s="192"/>
      <c r="N50" s="192"/>
      <c r="O50" s="191"/>
      <c r="P50" s="191"/>
      <c r="Q50" s="191"/>
      <c r="R50" s="191"/>
      <c r="S50" s="191"/>
      <c r="T50" s="192"/>
      <c r="U50" s="192"/>
      <c r="V50" s="191"/>
      <c r="W50" s="191"/>
      <c r="X50" s="191"/>
      <c r="Y50" s="191"/>
      <c r="Z50" s="191"/>
      <c r="AA50" s="192"/>
      <c r="AB50" s="192"/>
      <c r="AC50" s="191"/>
      <c r="AD50" s="191"/>
      <c r="AE50" s="191"/>
      <c r="AF50" s="191"/>
      <c r="AG50" s="191"/>
      <c r="AH50" s="192"/>
      <c r="AI50" s="192"/>
      <c r="AJ50" s="191"/>
      <c r="AK50" s="191"/>
      <c r="AL50" s="191"/>
      <c r="AM50" s="191"/>
      <c r="AN50" s="191"/>
      <c r="AO50" s="192"/>
      <c r="AP50" s="192"/>
      <c r="AQ50" s="191"/>
      <c r="AR50" s="191"/>
      <c r="AS50" s="191"/>
      <c r="AT50" s="191"/>
      <c r="AV50" s="193">
        <f t="shared" si="36"/>
        <v>0</v>
      </c>
      <c r="AW50" s="194">
        <f t="shared" si="38"/>
        <v>0</v>
      </c>
      <c r="AX50" s="195">
        <f t="shared" si="39"/>
        <v>0</v>
      </c>
      <c r="AY50" s="196">
        <f>SUM(AV50:AX51)</f>
        <v>0</v>
      </c>
      <c r="AZ50" s="197">
        <f>VLOOKUP(B50,'Valor HH'!$B$3:$I$80,5,FALSE)</f>
        <v>0</v>
      </c>
      <c r="BA50" s="197">
        <f>VLOOKUP(B50,'Valor HH'!$B$3:$I$80,6,FALSE)</f>
        <v>0</v>
      </c>
      <c r="BB50" s="197">
        <f>VLOOKUP(B50,'Valor HH'!$B$3:$I$80,7,FALSE)</f>
        <v>0</v>
      </c>
      <c r="BC50" s="115" t="str">
        <f>B50</f>
        <v>aaFunção</v>
      </c>
      <c r="BD50" s="198">
        <f t="shared" si="37"/>
        <v>0</v>
      </c>
      <c r="BE50" s="199">
        <f>BD50+BD51</f>
        <v>0</v>
      </c>
      <c r="BF50" s="199">
        <f>IF(BE50=0,0,BE50/AY50)</f>
        <v>0</v>
      </c>
      <c r="BG50" s="199">
        <f>IF(BE50=0,0,AY50/E50)</f>
        <v>0</v>
      </c>
      <c r="BH50" s="199"/>
    </row>
    <row r="51" spans="1:60" ht="15.75" thickBot="1" x14ac:dyDescent="0.3">
      <c r="A51" s="190">
        <v>23.2</v>
      </c>
      <c r="B51" s="200" t="str">
        <f>B50</f>
        <v>aaFunção</v>
      </c>
      <c r="C51" s="201" t="s">
        <v>107</v>
      </c>
      <c r="D51" s="202" t="s">
        <v>112</v>
      </c>
      <c r="E51" s="203">
        <f t="shared" si="35"/>
        <v>0</v>
      </c>
      <c r="F51" s="204"/>
      <c r="G51" s="204"/>
      <c r="H51" s="203"/>
      <c r="I51" s="203"/>
      <c r="J51" s="203"/>
      <c r="K51" s="203"/>
      <c r="L51" s="203"/>
      <c r="M51" s="204"/>
      <c r="N51" s="204"/>
      <c r="O51" s="203"/>
      <c r="P51" s="203"/>
      <c r="Q51" s="203"/>
      <c r="R51" s="203"/>
      <c r="S51" s="203"/>
      <c r="T51" s="204"/>
      <c r="U51" s="204"/>
      <c r="V51" s="203"/>
      <c r="W51" s="203"/>
      <c r="X51" s="203"/>
      <c r="Y51" s="203"/>
      <c r="Z51" s="203"/>
      <c r="AA51" s="204"/>
      <c r="AB51" s="204"/>
      <c r="AC51" s="203"/>
      <c r="AD51" s="203"/>
      <c r="AE51" s="203"/>
      <c r="AF51" s="203"/>
      <c r="AG51" s="203"/>
      <c r="AH51" s="204"/>
      <c r="AI51" s="204"/>
      <c r="AJ51" s="203"/>
      <c r="AK51" s="203"/>
      <c r="AL51" s="203"/>
      <c r="AM51" s="203"/>
      <c r="AN51" s="203"/>
      <c r="AO51" s="204"/>
      <c r="AP51" s="204"/>
      <c r="AQ51" s="203"/>
      <c r="AR51" s="203"/>
      <c r="AS51" s="203"/>
      <c r="AT51" s="203"/>
      <c r="AV51" s="205">
        <f t="shared" si="36"/>
        <v>0</v>
      </c>
      <c r="AW51" s="197">
        <f t="shared" si="38"/>
        <v>0</v>
      </c>
      <c r="AX51" s="206">
        <f t="shared" si="39"/>
        <v>0</v>
      </c>
      <c r="AY51" s="196"/>
      <c r="AZ51" s="197">
        <f>AZ50*1.12</f>
        <v>0</v>
      </c>
      <c r="BA51" s="197">
        <f>BA50*1.12</f>
        <v>0</v>
      </c>
      <c r="BB51" s="197">
        <f>BB50*1.12</f>
        <v>0</v>
      </c>
      <c r="BD51" s="198">
        <f t="shared" si="37"/>
        <v>0</v>
      </c>
      <c r="BF51" s="199"/>
      <c r="BG51" s="199"/>
      <c r="BH51" s="199"/>
    </row>
    <row r="52" spans="1:60" ht="15.75" customHeight="1" x14ac:dyDescent="0.25">
      <c r="A52" s="190">
        <v>22.6</v>
      </c>
      <c r="B52" s="233" t="s">
        <v>122</v>
      </c>
      <c r="C52" s="234" t="s">
        <v>105</v>
      </c>
      <c r="D52" s="234" t="s">
        <v>106</v>
      </c>
      <c r="E52" s="191">
        <f t="shared" si="35"/>
        <v>0</v>
      </c>
      <c r="F52" s="192"/>
      <c r="G52" s="192"/>
      <c r="H52" s="191"/>
      <c r="I52" s="191"/>
      <c r="J52" s="191"/>
      <c r="K52" s="191"/>
      <c r="L52" s="191"/>
      <c r="M52" s="192"/>
      <c r="N52" s="192"/>
      <c r="O52" s="191"/>
      <c r="P52" s="191"/>
      <c r="Q52" s="191"/>
      <c r="R52" s="191"/>
      <c r="S52" s="191"/>
      <c r="T52" s="192"/>
      <c r="U52" s="192"/>
      <c r="V52" s="191"/>
      <c r="W52" s="191"/>
      <c r="X52" s="191"/>
      <c r="Y52" s="191"/>
      <c r="Z52" s="191"/>
      <c r="AA52" s="192"/>
      <c r="AB52" s="192"/>
      <c r="AC52" s="191"/>
      <c r="AD52" s="191"/>
      <c r="AE52" s="191"/>
      <c r="AF52" s="191"/>
      <c r="AG52" s="191"/>
      <c r="AH52" s="192"/>
      <c r="AI52" s="192"/>
      <c r="AJ52" s="191"/>
      <c r="AK52" s="191"/>
      <c r="AL52" s="191"/>
      <c r="AM52" s="191"/>
      <c r="AN52" s="191"/>
      <c r="AO52" s="192"/>
      <c r="AP52" s="192"/>
      <c r="AQ52" s="191"/>
      <c r="AR52" s="191"/>
      <c r="AS52" s="191"/>
      <c r="AT52" s="191"/>
      <c r="AV52" s="193">
        <f t="shared" si="36"/>
        <v>0</v>
      </c>
      <c r="AW52" s="194">
        <f t="shared" si="38"/>
        <v>0</v>
      </c>
      <c r="AX52" s="195">
        <f t="shared" si="39"/>
        <v>0</v>
      </c>
      <c r="AY52" s="196">
        <f>SUM(AV52:AX53)</f>
        <v>0</v>
      </c>
      <c r="AZ52" s="197">
        <f>VLOOKUP(B52,'Valor HH'!$B$3:$I$80,5,FALSE)</f>
        <v>0</v>
      </c>
      <c r="BA52" s="197">
        <f>VLOOKUP(B52,'Valor HH'!$B$3:$I$80,6,FALSE)</f>
        <v>0</v>
      </c>
      <c r="BB52" s="197">
        <f>VLOOKUP(B52,'Valor HH'!$B$3:$I$80,7,FALSE)</f>
        <v>0</v>
      </c>
      <c r="BC52" s="115" t="str">
        <f>B52</f>
        <v>aaFunção</v>
      </c>
      <c r="BD52" s="198">
        <f t="shared" si="37"/>
        <v>0</v>
      </c>
      <c r="BE52" s="199">
        <f>BD52+BD53</f>
        <v>0</v>
      </c>
      <c r="BF52" s="199">
        <f>IF(BE52=0,0,BE52/AY52)</f>
        <v>0</v>
      </c>
      <c r="BG52" s="199">
        <f>IF(BE52=0,0,AY52/E52)</f>
        <v>0</v>
      </c>
      <c r="BH52" s="199"/>
    </row>
    <row r="53" spans="1:60" ht="15.75" customHeight="1" thickBot="1" x14ac:dyDescent="0.3">
      <c r="A53" s="190">
        <v>22</v>
      </c>
      <c r="B53" s="200" t="str">
        <f>B52</f>
        <v>aaFunção</v>
      </c>
      <c r="C53" s="201" t="s">
        <v>107</v>
      </c>
      <c r="D53" s="202" t="s">
        <v>106</v>
      </c>
      <c r="E53" s="203">
        <f t="shared" si="35"/>
        <v>0</v>
      </c>
      <c r="F53" s="204"/>
      <c r="G53" s="204"/>
      <c r="H53" s="203"/>
      <c r="I53" s="203"/>
      <c r="J53" s="203"/>
      <c r="K53" s="203"/>
      <c r="L53" s="203"/>
      <c r="M53" s="204"/>
      <c r="N53" s="204"/>
      <c r="O53" s="203"/>
      <c r="P53" s="203"/>
      <c r="Q53" s="203"/>
      <c r="R53" s="203"/>
      <c r="S53" s="203"/>
      <c r="T53" s="204"/>
      <c r="U53" s="204"/>
      <c r="V53" s="203"/>
      <c r="W53" s="203"/>
      <c r="X53" s="203"/>
      <c r="Y53" s="203"/>
      <c r="Z53" s="203"/>
      <c r="AA53" s="204"/>
      <c r="AB53" s="204"/>
      <c r="AC53" s="203"/>
      <c r="AD53" s="203"/>
      <c r="AE53" s="203"/>
      <c r="AF53" s="203"/>
      <c r="AG53" s="203"/>
      <c r="AH53" s="204"/>
      <c r="AI53" s="204"/>
      <c r="AJ53" s="203"/>
      <c r="AK53" s="203"/>
      <c r="AL53" s="203"/>
      <c r="AM53" s="203"/>
      <c r="AN53" s="203"/>
      <c r="AO53" s="204"/>
      <c r="AP53" s="204"/>
      <c r="AQ53" s="203"/>
      <c r="AR53" s="203"/>
      <c r="AS53" s="203"/>
      <c r="AT53" s="203"/>
      <c r="AV53" s="205">
        <f t="shared" si="36"/>
        <v>0</v>
      </c>
      <c r="AW53" s="197">
        <f t="shared" si="38"/>
        <v>0</v>
      </c>
      <c r="AX53" s="206">
        <f t="shared" si="39"/>
        <v>0</v>
      </c>
      <c r="AY53" s="196"/>
      <c r="AZ53" s="197">
        <f>AZ52*1.12</f>
        <v>0</v>
      </c>
      <c r="BA53" s="197">
        <f>BA52*1.12</f>
        <v>0</v>
      </c>
      <c r="BB53" s="197">
        <f>BB52*1.12</f>
        <v>0</v>
      </c>
      <c r="BD53" s="198">
        <f t="shared" si="37"/>
        <v>0</v>
      </c>
      <c r="BF53" s="199"/>
      <c r="BG53" s="199"/>
      <c r="BH53" s="199"/>
    </row>
    <row r="54" spans="1:60" x14ac:dyDescent="0.25">
      <c r="A54" s="190">
        <v>21.4</v>
      </c>
      <c r="B54" s="233" t="s">
        <v>122</v>
      </c>
      <c r="C54" s="234" t="s">
        <v>105</v>
      </c>
      <c r="D54" s="234" t="s">
        <v>112</v>
      </c>
      <c r="E54" s="191">
        <f t="shared" si="35"/>
        <v>0</v>
      </c>
      <c r="F54" s="192"/>
      <c r="G54" s="192"/>
      <c r="H54" s="191"/>
      <c r="I54" s="191"/>
      <c r="J54" s="191"/>
      <c r="K54" s="191"/>
      <c r="L54" s="191"/>
      <c r="M54" s="192"/>
      <c r="N54" s="192"/>
      <c r="O54" s="191"/>
      <c r="P54" s="191"/>
      <c r="Q54" s="191"/>
      <c r="R54" s="191"/>
      <c r="S54" s="191"/>
      <c r="T54" s="192"/>
      <c r="U54" s="192"/>
      <c r="V54" s="191"/>
      <c r="W54" s="191"/>
      <c r="X54" s="191"/>
      <c r="Y54" s="191"/>
      <c r="Z54" s="191"/>
      <c r="AA54" s="192"/>
      <c r="AB54" s="192"/>
      <c r="AC54" s="191"/>
      <c r="AD54" s="191"/>
      <c r="AE54" s="191"/>
      <c r="AF54" s="191"/>
      <c r="AG54" s="191"/>
      <c r="AH54" s="192"/>
      <c r="AI54" s="192"/>
      <c r="AJ54" s="191"/>
      <c r="AK54" s="191"/>
      <c r="AL54" s="191"/>
      <c r="AM54" s="191"/>
      <c r="AN54" s="191"/>
      <c r="AO54" s="192"/>
      <c r="AP54" s="192"/>
      <c r="AQ54" s="191"/>
      <c r="AR54" s="191"/>
      <c r="AS54" s="191"/>
      <c r="AT54" s="191"/>
      <c r="AV54" s="193">
        <f t="shared" si="36"/>
        <v>0</v>
      </c>
      <c r="AW54" s="194">
        <f t="shared" si="38"/>
        <v>0</v>
      </c>
      <c r="AX54" s="195">
        <f t="shared" si="39"/>
        <v>0</v>
      </c>
      <c r="AY54" s="196">
        <f>SUM(AV54:AX55)</f>
        <v>0</v>
      </c>
      <c r="AZ54" s="197">
        <f>VLOOKUP(B54,'Valor HH'!$B$3:$I$80,5,FALSE)</f>
        <v>0</v>
      </c>
      <c r="BA54" s="197">
        <f>VLOOKUP(B54,'Valor HH'!$B$3:$I$80,6,FALSE)</f>
        <v>0</v>
      </c>
      <c r="BB54" s="197">
        <f>VLOOKUP(B54,'Valor HH'!$B$3:$I$80,7,FALSE)</f>
        <v>0</v>
      </c>
      <c r="BC54" s="115" t="str">
        <f>B54</f>
        <v>aaFunção</v>
      </c>
      <c r="BD54" s="198">
        <f t="shared" si="37"/>
        <v>0</v>
      </c>
      <c r="BE54" s="199">
        <f>BD54+BD55</f>
        <v>0</v>
      </c>
      <c r="BF54" s="199">
        <f>IF(BE54=0,0,BE54/AY54)</f>
        <v>0</v>
      </c>
      <c r="BG54" s="199">
        <f>IF(BE54=0,0,AY54/E54)</f>
        <v>0</v>
      </c>
      <c r="BH54" s="199"/>
    </row>
    <row r="55" spans="1:60" ht="15.75" thickBot="1" x14ac:dyDescent="0.3">
      <c r="A55" s="190">
        <v>20.8</v>
      </c>
      <c r="B55" s="200" t="str">
        <f>B54</f>
        <v>aaFunção</v>
      </c>
      <c r="C55" s="201" t="s">
        <v>107</v>
      </c>
      <c r="D55" s="202" t="s">
        <v>112</v>
      </c>
      <c r="E55" s="203">
        <f t="shared" si="35"/>
        <v>0</v>
      </c>
      <c r="F55" s="204"/>
      <c r="G55" s="204"/>
      <c r="H55" s="203"/>
      <c r="I55" s="203"/>
      <c r="J55" s="203"/>
      <c r="K55" s="203"/>
      <c r="L55" s="203"/>
      <c r="M55" s="204"/>
      <c r="N55" s="204"/>
      <c r="O55" s="203"/>
      <c r="P55" s="203"/>
      <c r="Q55" s="203"/>
      <c r="R55" s="203"/>
      <c r="S55" s="203"/>
      <c r="T55" s="204"/>
      <c r="U55" s="204"/>
      <c r="V55" s="203"/>
      <c r="W55" s="203"/>
      <c r="X55" s="203"/>
      <c r="Y55" s="203"/>
      <c r="Z55" s="203"/>
      <c r="AA55" s="204"/>
      <c r="AB55" s="204"/>
      <c r="AC55" s="203"/>
      <c r="AD55" s="203"/>
      <c r="AE55" s="203"/>
      <c r="AF55" s="203"/>
      <c r="AG55" s="203"/>
      <c r="AH55" s="204"/>
      <c r="AI55" s="204"/>
      <c r="AJ55" s="203"/>
      <c r="AK55" s="203"/>
      <c r="AL55" s="203"/>
      <c r="AM55" s="203"/>
      <c r="AN55" s="203"/>
      <c r="AO55" s="204"/>
      <c r="AP55" s="204"/>
      <c r="AQ55" s="203"/>
      <c r="AR55" s="203"/>
      <c r="AS55" s="203"/>
      <c r="AT55" s="203"/>
      <c r="AV55" s="205">
        <f t="shared" si="36"/>
        <v>0</v>
      </c>
      <c r="AW55" s="197">
        <f t="shared" si="38"/>
        <v>0</v>
      </c>
      <c r="AX55" s="206">
        <f t="shared" si="39"/>
        <v>0</v>
      </c>
      <c r="AY55" s="196"/>
      <c r="AZ55" s="197">
        <f>AZ54*1.12</f>
        <v>0</v>
      </c>
      <c r="BA55" s="197">
        <f>BA54*1.12</f>
        <v>0</v>
      </c>
      <c r="BB55" s="197">
        <f>BB54*1.12</f>
        <v>0</v>
      </c>
      <c r="BD55" s="198">
        <f t="shared" si="37"/>
        <v>0</v>
      </c>
      <c r="BF55" s="199"/>
      <c r="BG55" s="199"/>
      <c r="BH55" s="199"/>
    </row>
    <row r="56" spans="1:60" ht="15.75" customHeight="1" x14ac:dyDescent="0.25">
      <c r="A56" s="190">
        <v>20.2</v>
      </c>
      <c r="B56" s="233" t="s">
        <v>122</v>
      </c>
      <c r="C56" s="234" t="s">
        <v>105</v>
      </c>
      <c r="D56" s="234" t="s">
        <v>106</v>
      </c>
      <c r="E56" s="191">
        <f t="shared" si="35"/>
        <v>0</v>
      </c>
      <c r="F56" s="192"/>
      <c r="G56" s="192"/>
      <c r="H56" s="191"/>
      <c r="I56" s="191"/>
      <c r="J56" s="191"/>
      <c r="K56" s="191"/>
      <c r="L56" s="191"/>
      <c r="M56" s="192"/>
      <c r="N56" s="192"/>
      <c r="O56" s="191"/>
      <c r="P56" s="191"/>
      <c r="Q56" s="191"/>
      <c r="R56" s="191"/>
      <c r="S56" s="191"/>
      <c r="T56" s="192"/>
      <c r="U56" s="192"/>
      <c r="V56" s="191"/>
      <c r="W56" s="191"/>
      <c r="X56" s="191"/>
      <c r="Y56" s="191"/>
      <c r="Z56" s="191"/>
      <c r="AA56" s="192"/>
      <c r="AB56" s="192"/>
      <c r="AC56" s="191"/>
      <c r="AD56" s="191"/>
      <c r="AE56" s="191"/>
      <c r="AF56" s="191"/>
      <c r="AG56" s="191"/>
      <c r="AH56" s="192"/>
      <c r="AI56" s="192"/>
      <c r="AJ56" s="191"/>
      <c r="AK56" s="191"/>
      <c r="AL56" s="191"/>
      <c r="AM56" s="191"/>
      <c r="AN56" s="191"/>
      <c r="AO56" s="192"/>
      <c r="AP56" s="192"/>
      <c r="AQ56" s="191"/>
      <c r="AR56" s="191"/>
      <c r="AS56" s="191"/>
      <c r="AT56" s="191"/>
      <c r="AV56" s="193">
        <f t="shared" si="36"/>
        <v>0</v>
      </c>
      <c r="AW56" s="194">
        <f t="shared" si="38"/>
        <v>0</v>
      </c>
      <c r="AX56" s="195">
        <f t="shared" si="39"/>
        <v>0</v>
      </c>
      <c r="AY56" s="196">
        <f>SUM(AV56:AX57)</f>
        <v>0</v>
      </c>
      <c r="AZ56" s="197">
        <f>VLOOKUP(B56,'Valor HH'!$B$3:$I$80,5,FALSE)</f>
        <v>0</v>
      </c>
      <c r="BA56" s="197">
        <f>VLOOKUP(B56,'Valor HH'!$B$3:$I$80,6,FALSE)</f>
        <v>0</v>
      </c>
      <c r="BB56" s="197">
        <f>VLOOKUP(B56,'Valor HH'!$B$3:$I$80,7,FALSE)</f>
        <v>0</v>
      </c>
      <c r="BC56" s="115" t="str">
        <f>B56</f>
        <v>aaFunção</v>
      </c>
      <c r="BD56" s="198">
        <f t="shared" si="37"/>
        <v>0</v>
      </c>
      <c r="BE56" s="199">
        <f>BD56+BD57</f>
        <v>0</v>
      </c>
      <c r="BF56" s="199">
        <f>IF(BE56=0,0,BE56/AY56)</f>
        <v>0</v>
      </c>
      <c r="BG56" s="199">
        <f>IF(BE56=0,0,AY56/E56)</f>
        <v>0</v>
      </c>
      <c r="BH56" s="199"/>
    </row>
    <row r="57" spans="1:60" ht="15.75" customHeight="1" thickBot="1" x14ac:dyDescent="0.3">
      <c r="A57" s="190">
        <v>19.600000000000001</v>
      </c>
      <c r="B57" s="200" t="str">
        <f>B56</f>
        <v>aaFunção</v>
      </c>
      <c r="C57" s="201" t="s">
        <v>107</v>
      </c>
      <c r="D57" s="202" t="s">
        <v>106</v>
      </c>
      <c r="E57" s="203">
        <f t="shared" si="35"/>
        <v>0</v>
      </c>
      <c r="F57" s="204"/>
      <c r="G57" s="204"/>
      <c r="H57" s="203"/>
      <c r="I57" s="203"/>
      <c r="J57" s="203"/>
      <c r="K57" s="203"/>
      <c r="L57" s="203"/>
      <c r="M57" s="204"/>
      <c r="N57" s="204"/>
      <c r="O57" s="203"/>
      <c r="P57" s="203"/>
      <c r="Q57" s="203"/>
      <c r="R57" s="203"/>
      <c r="S57" s="203"/>
      <c r="T57" s="204"/>
      <c r="U57" s="204"/>
      <c r="V57" s="203"/>
      <c r="W57" s="203"/>
      <c r="X57" s="203"/>
      <c r="Y57" s="203"/>
      <c r="Z57" s="203"/>
      <c r="AA57" s="204"/>
      <c r="AB57" s="204"/>
      <c r="AC57" s="203"/>
      <c r="AD57" s="203"/>
      <c r="AE57" s="203"/>
      <c r="AF57" s="203"/>
      <c r="AG57" s="203"/>
      <c r="AH57" s="204"/>
      <c r="AI57" s="204"/>
      <c r="AJ57" s="203"/>
      <c r="AK57" s="203"/>
      <c r="AL57" s="203"/>
      <c r="AM57" s="203"/>
      <c r="AN57" s="203"/>
      <c r="AO57" s="204"/>
      <c r="AP57" s="204"/>
      <c r="AQ57" s="203"/>
      <c r="AR57" s="203"/>
      <c r="AS57" s="203"/>
      <c r="AT57" s="203"/>
      <c r="AV57" s="205">
        <f t="shared" si="36"/>
        <v>0</v>
      </c>
      <c r="AW57" s="197">
        <f t="shared" si="38"/>
        <v>0</v>
      </c>
      <c r="AX57" s="206">
        <f t="shared" si="39"/>
        <v>0</v>
      </c>
      <c r="AY57" s="196"/>
      <c r="AZ57" s="197">
        <f>AZ56*1.12</f>
        <v>0</v>
      </c>
      <c r="BA57" s="197">
        <f>BA56*1.12</f>
        <v>0</v>
      </c>
      <c r="BB57" s="197">
        <f>BB56*1.12</f>
        <v>0</v>
      </c>
      <c r="BD57" s="198">
        <f t="shared" si="37"/>
        <v>0</v>
      </c>
      <c r="BF57" s="199"/>
      <c r="BG57" s="199"/>
      <c r="BH57" s="199"/>
    </row>
    <row r="58" spans="1:60" x14ac:dyDescent="0.25">
      <c r="A58" s="190">
        <v>19</v>
      </c>
      <c r="B58" s="233" t="s">
        <v>122</v>
      </c>
      <c r="C58" s="234" t="s">
        <v>105</v>
      </c>
      <c r="D58" s="234" t="s">
        <v>112</v>
      </c>
      <c r="E58" s="191">
        <f t="shared" si="35"/>
        <v>0</v>
      </c>
      <c r="F58" s="192"/>
      <c r="G58" s="192"/>
      <c r="H58" s="191"/>
      <c r="I58" s="191"/>
      <c r="J58" s="191"/>
      <c r="K58" s="191"/>
      <c r="L58" s="191"/>
      <c r="M58" s="192"/>
      <c r="N58" s="192"/>
      <c r="O58" s="191"/>
      <c r="P58" s="191"/>
      <c r="Q58" s="191"/>
      <c r="R58" s="191"/>
      <c r="S58" s="191"/>
      <c r="T58" s="192"/>
      <c r="U58" s="192"/>
      <c r="V58" s="191"/>
      <c r="W58" s="191"/>
      <c r="X58" s="191"/>
      <c r="Y58" s="191"/>
      <c r="Z58" s="191"/>
      <c r="AA58" s="192"/>
      <c r="AB58" s="192"/>
      <c r="AC58" s="191"/>
      <c r="AD58" s="191"/>
      <c r="AE58" s="191"/>
      <c r="AF58" s="191"/>
      <c r="AG58" s="191"/>
      <c r="AH58" s="192"/>
      <c r="AI58" s="192"/>
      <c r="AJ58" s="191"/>
      <c r="AK58" s="191"/>
      <c r="AL58" s="191"/>
      <c r="AM58" s="191"/>
      <c r="AN58" s="191"/>
      <c r="AO58" s="192"/>
      <c r="AP58" s="192"/>
      <c r="AQ58" s="191"/>
      <c r="AR58" s="191"/>
      <c r="AS58" s="191"/>
      <c r="AT58" s="191"/>
      <c r="AV58" s="193">
        <f t="shared" si="36"/>
        <v>0</v>
      </c>
      <c r="AW58" s="194">
        <f t="shared" si="38"/>
        <v>0</v>
      </c>
      <c r="AX58" s="195">
        <f t="shared" si="39"/>
        <v>0</v>
      </c>
      <c r="AY58" s="196">
        <f>SUM(AV58:AX59)</f>
        <v>0</v>
      </c>
      <c r="AZ58" s="197">
        <f>VLOOKUP(B58,'Valor HH'!$B$3:$I$80,5,FALSE)</f>
        <v>0</v>
      </c>
      <c r="BA58" s="197">
        <f>VLOOKUP(B58,'Valor HH'!$B$3:$I$80,6,FALSE)</f>
        <v>0</v>
      </c>
      <c r="BB58" s="197">
        <f>VLOOKUP(B58,'Valor HH'!$B$3:$I$80,7,FALSE)</f>
        <v>0</v>
      </c>
      <c r="BC58" s="115" t="str">
        <f>B58</f>
        <v>aaFunção</v>
      </c>
      <c r="BD58" s="198">
        <f t="shared" si="37"/>
        <v>0</v>
      </c>
      <c r="BE58" s="199">
        <f>BD58+BD59</f>
        <v>0</v>
      </c>
      <c r="BF58" s="199">
        <f>IF(BE58=0,0,BE58/AY58)</f>
        <v>0</v>
      </c>
      <c r="BG58" s="199">
        <f>IF(BE58=0,0,AY58/E58)</f>
        <v>0</v>
      </c>
      <c r="BH58" s="199"/>
    </row>
    <row r="59" spans="1:60" ht="15.75" thickBot="1" x14ac:dyDescent="0.3">
      <c r="A59" s="190">
        <v>18.399999999999999</v>
      </c>
      <c r="B59" s="200" t="str">
        <f>B58</f>
        <v>aaFunção</v>
      </c>
      <c r="C59" s="201" t="s">
        <v>107</v>
      </c>
      <c r="D59" s="202" t="s">
        <v>112</v>
      </c>
      <c r="E59" s="203">
        <f t="shared" si="35"/>
        <v>0</v>
      </c>
      <c r="F59" s="204"/>
      <c r="G59" s="204"/>
      <c r="H59" s="203"/>
      <c r="I59" s="203"/>
      <c r="J59" s="203"/>
      <c r="K59" s="203"/>
      <c r="L59" s="203"/>
      <c r="M59" s="204"/>
      <c r="N59" s="204"/>
      <c r="O59" s="203"/>
      <c r="P59" s="203"/>
      <c r="Q59" s="203"/>
      <c r="R59" s="203"/>
      <c r="S59" s="203"/>
      <c r="T59" s="204"/>
      <c r="U59" s="204"/>
      <c r="V59" s="203"/>
      <c r="W59" s="203"/>
      <c r="X59" s="203"/>
      <c r="Y59" s="203"/>
      <c r="Z59" s="203"/>
      <c r="AA59" s="204"/>
      <c r="AB59" s="204"/>
      <c r="AC59" s="203"/>
      <c r="AD59" s="203"/>
      <c r="AE59" s="203"/>
      <c r="AF59" s="203"/>
      <c r="AG59" s="203"/>
      <c r="AH59" s="204"/>
      <c r="AI59" s="204"/>
      <c r="AJ59" s="203"/>
      <c r="AK59" s="203"/>
      <c r="AL59" s="203"/>
      <c r="AM59" s="203"/>
      <c r="AN59" s="203"/>
      <c r="AO59" s="204"/>
      <c r="AP59" s="204"/>
      <c r="AQ59" s="203"/>
      <c r="AR59" s="203"/>
      <c r="AS59" s="203"/>
      <c r="AT59" s="203"/>
      <c r="AV59" s="205">
        <f t="shared" si="36"/>
        <v>0</v>
      </c>
      <c r="AW59" s="197">
        <f t="shared" si="38"/>
        <v>0</v>
      </c>
      <c r="AX59" s="206">
        <f t="shared" si="39"/>
        <v>0</v>
      </c>
      <c r="AY59" s="196"/>
      <c r="AZ59" s="197">
        <f>AZ58*1.12</f>
        <v>0</v>
      </c>
      <c r="BA59" s="197">
        <f>BA58*1.12</f>
        <v>0</v>
      </c>
      <c r="BB59" s="197">
        <f>BB58*1.12</f>
        <v>0</v>
      </c>
      <c r="BD59" s="198">
        <f t="shared" si="37"/>
        <v>0</v>
      </c>
      <c r="BF59" s="199"/>
      <c r="BG59" s="199"/>
      <c r="BH59" s="199"/>
    </row>
    <row r="60" spans="1:60" ht="15.75" customHeight="1" x14ac:dyDescent="0.25">
      <c r="A60" s="190">
        <v>17.8</v>
      </c>
      <c r="B60" s="233" t="s">
        <v>122</v>
      </c>
      <c r="C60" s="234" t="s">
        <v>105</v>
      </c>
      <c r="D60" s="234" t="s">
        <v>106</v>
      </c>
      <c r="E60" s="191">
        <f t="shared" si="35"/>
        <v>0</v>
      </c>
      <c r="F60" s="192"/>
      <c r="G60" s="192"/>
      <c r="H60" s="191"/>
      <c r="I60" s="191"/>
      <c r="J60" s="191"/>
      <c r="K60" s="191"/>
      <c r="L60" s="191"/>
      <c r="M60" s="192"/>
      <c r="N60" s="192"/>
      <c r="O60" s="191"/>
      <c r="P60" s="191"/>
      <c r="Q60" s="191"/>
      <c r="R60" s="191"/>
      <c r="S60" s="191"/>
      <c r="T60" s="192"/>
      <c r="U60" s="192"/>
      <c r="V60" s="191"/>
      <c r="W60" s="191"/>
      <c r="X60" s="191"/>
      <c r="Y60" s="191"/>
      <c r="Z60" s="191"/>
      <c r="AA60" s="192"/>
      <c r="AB60" s="192"/>
      <c r="AC60" s="191"/>
      <c r="AD60" s="191"/>
      <c r="AE60" s="191"/>
      <c r="AF60" s="191"/>
      <c r="AG60" s="191"/>
      <c r="AH60" s="192"/>
      <c r="AI60" s="192"/>
      <c r="AJ60" s="191"/>
      <c r="AK60" s="191"/>
      <c r="AL60" s="191"/>
      <c r="AM60" s="191"/>
      <c r="AN60" s="191"/>
      <c r="AO60" s="192"/>
      <c r="AP60" s="192"/>
      <c r="AQ60" s="191"/>
      <c r="AR60" s="191"/>
      <c r="AS60" s="191"/>
      <c r="AT60" s="191"/>
      <c r="AV60" s="193">
        <f t="shared" si="36"/>
        <v>0</v>
      </c>
      <c r="AW60" s="194">
        <f t="shared" si="38"/>
        <v>0</v>
      </c>
      <c r="AX60" s="195">
        <f t="shared" si="39"/>
        <v>0</v>
      </c>
      <c r="AY60" s="196">
        <f>SUM(AV60:AX61)</f>
        <v>0</v>
      </c>
      <c r="AZ60" s="197">
        <f>VLOOKUP(B60,'Valor HH'!$B$3:$I$80,5,FALSE)</f>
        <v>0</v>
      </c>
      <c r="BA60" s="197">
        <f>VLOOKUP(B60,'Valor HH'!$B$3:$I$80,6,FALSE)</f>
        <v>0</v>
      </c>
      <c r="BB60" s="197">
        <f>VLOOKUP(B60,'Valor HH'!$B$3:$I$80,7,FALSE)</f>
        <v>0</v>
      </c>
      <c r="BC60" s="115" t="str">
        <f>B60</f>
        <v>aaFunção</v>
      </c>
      <c r="BD60" s="198">
        <f t="shared" si="37"/>
        <v>0</v>
      </c>
      <c r="BE60" s="199">
        <f>BD60+BD61</f>
        <v>0</v>
      </c>
      <c r="BF60" s="199">
        <f>IF(BE60=0,0,BE60/AY60)</f>
        <v>0</v>
      </c>
      <c r="BG60" s="199">
        <f>IF(BE60=0,0,AY60/E60)</f>
        <v>0</v>
      </c>
      <c r="BH60" s="199"/>
    </row>
    <row r="61" spans="1:60" ht="15.75" customHeight="1" thickBot="1" x14ac:dyDescent="0.3">
      <c r="A61" s="190">
        <v>17.2</v>
      </c>
      <c r="B61" s="200" t="str">
        <f>B60</f>
        <v>aaFunção</v>
      </c>
      <c r="C61" s="201" t="s">
        <v>107</v>
      </c>
      <c r="D61" s="202" t="s">
        <v>106</v>
      </c>
      <c r="E61" s="203">
        <f t="shared" si="35"/>
        <v>0</v>
      </c>
      <c r="F61" s="204"/>
      <c r="G61" s="204"/>
      <c r="H61" s="203"/>
      <c r="I61" s="203"/>
      <c r="J61" s="203"/>
      <c r="K61" s="203"/>
      <c r="L61" s="203"/>
      <c r="M61" s="204"/>
      <c r="N61" s="204"/>
      <c r="O61" s="203"/>
      <c r="P61" s="203"/>
      <c r="Q61" s="203"/>
      <c r="R61" s="203"/>
      <c r="S61" s="203"/>
      <c r="T61" s="204"/>
      <c r="U61" s="204"/>
      <c r="V61" s="203"/>
      <c r="W61" s="203"/>
      <c r="X61" s="203"/>
      <c r="Y61" s="203"/>
      <c r="Z61" s="203"/>
      <c r="AA61" s="204"/>
      <c r="AB61" s="204"/>
      <c r="AC61" s="203"/>
      <c r="AD61" s="203"/>
      <c r="AE61" s="203"/>
      <c r="AF61" s="203"/>
      <c r="AG61" s="203"/>
      <c r="AH61" s="204"/>
      <c r="AI61" s="204"/>
      <c r="AJ61" s="203"/>
      <c r="AK61" s="203"/>
      <c r="AL61" s="203"/>
      <c r="AM61" s="203"/>
      <c r="AN61" s="203"/>
      <c r="AO61" s="204"/>
      <c r="AP61" s="204"/>
      <c r="AQ61" s="203"/>
      <c r="AR61" s="203"/>
      <c r="AS61" s="203"/>
      <c r="AT61" s="203"/>
      <c r="AV61" s="205">
        <f t="shared" si="36"/>
        <v>0</v>
      </c>
      <c r="AW61" s="197">
        <f t="shared" si="38"/>
        <v>0</v>
      </c>
      <c r="AX61" s="206">
        <f t="shared" si="39"/>
        <v>0</v>
      </c>
      <c r="AY61" s="196"/>
      <c r="AZ61" s="197">
        <f>AZ60*1.12</f>
        <v>0</v>
      </c>
      <c r="BA61" s="197">
        <f>BA60*1.12</f>
        <v>0</v>
      </c>
      <c r="BB61" s="197">
        <f>BB60*1.12</f>
        <v>0</v>
      </c>
      <c r="BD61" s="198">
        <f t="shared" si="37"/>
        <v>0</v>
      </c>
      <c r="BF61" s="199"/>
      <c r="BG61" s="199"/>
      <c r="BH61" s="199"/>
    </row>
    <row r="62" spans="1:60" x14ac:dyDescent="0.25">
      <c r="A62" s="190">
        <v>16.600000000000001</v>
      </c>
      <c r="B62" s="233" t="s">
        <v>122</v>
      </c>
      <c r="C62" s="234" t="s">
        <v>105</v>
      </c>
      <c r="D62" s="234" t="s">
        <v>112</v>
      </c>
      <c r="E62" s="191">
        <f t="shared" si="35"/>
        <v>0</v>
      </c>
      <c r="F62" s="192"/>
      <c r="G62" s="192"/>
      <c r="H62" s="191"/>
      <c r="I62" s="191"/>
      <c r="J62" s="191"/>
      <c r="K62" s="191"/>
      <c r="L62" s="191"/>
      <c r="M62" s="192"/>
      <c r="N62" s="192"/>
      <c r="O62" s="191"/>
      <c r="P62" s="191"/>
      <c r="Q62" s="191"/>
      <c r="R62" s="191"/>
      <c r="S62" s="191"/>
      <c r="T62" s="192"/>
      <c r="U62" s="192"/>
      <c r="V62" s="191"/>
      <c r="W62" s="191"/>
      <c r="X62" s="191"/>
      <c r="Y62" s="191"/>
      <c r="Z62" s="191"/>
      <c r="AA62" s="192"/>
      <c r="AB62" s="192"/>
      <c r="AC62" s="191"/>
      <c r="AD62" s="191"/>
      <c r="AE62" s="191"/>
      <c r="AF62" s="191"/>
      <c r="AG62" s="191"/>
      <c r="AH62" s="192"/>
      <c r="AI62" s="192"/>
      <c r="AJ62" s="191"/>
      <c r="AK62" s="191"/>
      <c r="AL62" s="191"/>
      <c r="AM62" s="191"/>
      <c r="AN62" s="191"/>
      <c r="AO62" s="192"/>
      <c r="AP62" s="192"/>
      <c r="AQ62" s="191"/>
      <c r="AR62" s="191"/>
      <c r="AS62" s="191"/>
      <c r="AT62" s="191"/>
      <c r="AV62" s="193">
        <f t="shared" si="36"/>
        <v>0</v>
      </c>
      <c r="AW62" s="194">
        <f t="shared" si="38"/>
        <v>0</v>
      </c>
      <c r="AX62" s="195">
        <f t="shared" si="39"/>
        <v>0</v>
      </c>
      <c r="AY62" s="196">
        <f>SUM(AV62:AX63)</f>
        <v>0</v>
      </c>
      <c r="AZ62" s="197">
        <f>VLOOKUP(B62,'Valor HH'!$B$3:$I$80,5,FALSE)</f>
        <v>0</v>
      </c>
      <c r="BA62" s="197">
        <f>VLOOKUP(B62,'Valor HH'!$B$3:$I$80,6,FALSE)</f>
        <v>0</v>
      </c>
      <c r="BB62" s="197">
        <f>VLOOKUP(B62,'Valor HH'!$B$3:$I$80,7,FALSE)</f>
        <v>0</v>
      </c>
      <c r="BC62" s="115" t="str">
        <f>B62</f>
        <v>aaFunção</v>
      </c>
      <c r="BD62" s="198">
        <f t="shared" si="37"/>
        <v>0</v>
      </c>
      <c r="BE62" s="199">
        <f>BD62+BD63</f>
        <v>0</v>
      </c>
      <c r="BF62" s="199">
        <f>IF(BE62=0,0,BE62/AY62)</f>
        <v>0</v>
      </c>
      <c r="BG62" s="199">
        <f>IF(BE62=0,0,AY62/E62)</f>
        <v>0</v>
      </c>
      <c r="BH62" s="199"/>
    </row>
    <row r="63" spans="1:60" ht="15.75" thickBot="1" x14ac:dyDescent="0.3">
      <c r="A63" s="190">
        <v>16</v>
      </c>
      <c r="B63" s="200" t="str">
        <f>B62</f>
        <v>aaFunção</v>
      </c>
      <c r="C63" s="201" t="s">
        <v>107</v>
      </c>
      <c r="D63" s="202" t="s">
        <v>112</v>
      </c>
      <c r="E63" s="203">
        <f t="shared" si="35"/>
        <v>0</v>
      </c>
      <c r="F63" s="204"/>
      <c r="G63" s="204"/>
      <c r="H63" s="203"/>
      <c r="I63" s="203"/>
      <c r="J63" s="203"/>
      <c r="K63" s="203"/>
      <c r="L63" s="203"/>
      <c r="M63" s="204"/>
      <c r="N63" s="204"/>
      <c r="O63" s="203"/>
      <c r="P63" s="203"/>
      <c r="Q63" s="203"/>
      <c r="R63" s="203"/>
      <c r="S63" s="203"/>
      <c r="T63" s="204"/>
      <c r="U63" s="204"/>
      <c r="V63" s="203"/>
      <c r="W63" s="203"/>
      <c r="X63" s="203"/>
      <c r="Y63" s="203"/>
      <c r="Z63" s="203"/>
      <c r="AA63" s="204"/>
      <c r="AB63" s="204"/>
      <c r="AC63" s="203"/>
      <c r="AD63" s="203"/>
      <c r="AE63" s="203"/>
      <c r="AF63" s="203"/>
      <c r="AG63" s="203"/>
      <c r="AH63" s="204"/>
      <c r="AI63" s="204"/>
      <c r="AJ63" s="203"/>
      <c r="AK63" s="203"/>
      <c r="AL63" s="203"/>
      <c r="AM63" s="203"/>
      <c r="AN63" s="203"/>
      <c r="AO63" s="204"/>
      <c r="AP63" s="204"/>
      <c r="AQ63" s="203"/>
      <c r="AR63" s="203"/>
      <c r="AS63" s="203"/>
      <c r="AT63" s="203"/>
      <c r="AV63" s="205">
        <f t="shared" si="36"/>
        <v>0</v>
      </c>
      <c r="AW63" s="197">
        <f t="shared" si="38"/>
        <v>0</v>
      </c>
      <c r="AX63" s="206">
        <f t="shared" si="39"/>
        <v>0</v>
      </c>
      <c r="AY63" s="196"/>
      <c r="AZ63" s="197">
        <f>AZ62*1.12</f>
        <v>0</v>
      </c>
      <c r="BA63" s="197">
        <f>BA62*1.12</f>
        <v>0</v>
      </c>
      <c r="BB63" s="197">
        <f>BB62*1.12</f>
        <v>0</v>
      </c>
      <c r="BD63" s="198">
        <f t="shared" si="37"/>
        <v>0</v>
      </c>
      <c r="BF63" s="199"/>
      <c r="BG63" s="199"/>
      <c r="BH63" s="199"/>
    </row>
    <row r="64" spans="1:60" ht="15.75" customHeight="1" x14ac:dyDescent="0.25">
      <c r="A64" s="190">
        <v>15.4</v>
      </c>
      <c r="B64" s="233" t="s">
        <v>122</v>
      </c>
      <c r="C64" s="234" t="s">
        <v>105</v>
      </c>
      <c r="D64" s="234" t="s">
        <v>106</v>
      </c>
      <c r="E64" s="191">
        <f t="shared" si="35"/>
        <v>0</v>
      </c>
      <c r="F64" s="192"/>
      <c r="G64" s="192"/>
      <c r="H64" s="191"/>
      <c r="I64" s="191"/>
      <c r="J64" s="191"/>
      <c r="K64" s="191"/>
      <c r="L64" s="191"/>
      <c r="M64" s="192"/>
      <c r="N64" s="192"/>
      <c r="O64" s="191"/>
      <c r="P64" s="191"/>
      <c r="Q64" s="191"/>
      <c r="R64" s="191"/>
      <c r="S64" s="191"/>
      <c r="T64" s="192"/>
      <c r="U64" s="192"/>
      <c r="V64" s="191"/>
      <c r="W64" s="191"/>
      <c r="X64" s="191"/>
      <c r="Y64" s="191"/>
      <c r="Z64" s="191"/>
      <c r="AA64" s="192"/>
      <c r="AB64" s="192"/>
      <c r="AC64" s="191"/>
      <c r="AD64" s="191"/>
      <c r="AE64" s="191"/>
      <c r="AF64" s="191"/>
      <c r="AG64" s="191"/>
      <c r="AH64" s="192"/>
      <c r="AI64" s="192"/>
      <c r="AJ64" s="191"/>
      <c r="AK64" s="191"/>
      <c r="AL64" s="191"/>
      <c r="AM64" s="191"/>
      <c r="AN64" s="191"/>
      <c r="AO64" s="192"/>
      <c r="AP64" s="192"/>
      <c r="AQ64" s="191"/>
      <c r="AR64" s="191"/>
      <c r="AS64" s="191"/>
      <c r="AT64" s="191"/>
      <c r="AV64" s="193">
        <f t="shared" si="36"/>
        <v>0</v>
      </c>
      <c r="AW64" s="194">
        <f t="shared" si="38"/>
        <v>0</v>
      </c>
      <c r="AX64" s="195">
        <f t="shared" si="39"/>
        <v>0</v>
      </c>
      <c r="AY64" s="196">
        <f>SUM(AV64:AX65)</f>
        <v>0</v>
      </c>
      <c r="AZ64" s="197">
        <f>VLOOKUP(B64,'Valor HH'!$B$3:$I$80,5,FALSE)</f>
        <v>0</v>
      </c>
      <c r="BA64" s="197">
        <f>VLOOKUP(B64,'Valor HH'!$B$3:$I$80,6,FALSE)</f>
        <v>0</v>
      </c>
      <c r="BB64" s="197">
        <f>VLOOKUP(B64,'Valor HH'!$B$3:$I$80,7,FALSE)</f>
        <v>0</v>
      </c>
      <c r="BC64" s="115" t="str">
        <f>B64</f>
        <v>aaFunção</v>
      </c>
      <c r="BD64" s="198">
        <f t="shared" si="37"/>
        <v>0</v>
      </c>
      <c r="BE64" s="199">
        <f>BD64+BD65</f>
        <v>0</v>
      </c>
      <c r="BF64" s="199">
        <f>IF(BE64=0,0,BE64/AY64)</f>
        <v>0</v>
      </c>
      <c r="BG64" s="199">
        <f>IF(BE64=0,0,AY64/E64)</f>
        <v>0</v>
      </c>
      <c r="BH64" s="199"/>
    </row>
    <row r="65" spans="1:60" ht="15.75" customHeight="1" thickBot="1" x14ac:dyDescent="0.3">
      <c r="A65" s="190">
        <v>14.8</v>
      </c>
      <c r="B65" s="200" t="str">
        <f>B64</f>
        <v>aaFunção</v>
      </c>
      <c r="C65" s="201" t="s">
        <v>107</v>
      </c>
      <c r="D65" s="202" t="s">
        <v>106</v>
      </c>
      <c r="E65" s="203">
        <f t="shared" si="35"/>
        <v>0</v>
      </c>
      <c r="F65" s="204"/>
      <c r="G65" s="204"/>
      <c r="H65" s="203"/>
      <c r="I65" s="203"/>
      <c r="J65" s="203"/>
      <c r="K65" s="203"/>
      <c r="L65" s="203"/>
      <c r="M65" s="204"/>
      <c r="N65" s="204"/>
      <c r="O65" s="203"/>
      <c r="P65" s="203"/>
      <c r="Q65" s="203"/>
      <c r="R65" s="203"/>
      <c r="S65" s="203"/>
      <c r="T65" s="204"/>
      <c r="U65" s="204"/>
      <c r="V65" s="203"/>
      <c r="W65" s="203"/>
      <c r="X65" s="203"/>
      <c r="Y65" s="203"/>
      <c r="Z65" s="203"/>
      <c r="AA65" s="204"/>
      <c r="AB65" s="204"/>
      <c r="AC65" s="203"/>
      <c r="AD65" s="203"/>
      <c r="AE65" s="203"/>
      <c r="AF65" s="203"/>
      <c r="AG65" s="203"/>
      <c r="AH65" s="204"/>
      <c r="AI65" s="204"/>
      <c r="AJ65" s="203"/>
      <c r="AK65" s="203"/>
      <c r="AL65" s="203"/>
      <c r="AM65" s="203"/>
      <c r="AN65" s="203"/>
      <c r="AO65" s="204"/>
      <c r="AP65" s="204"/>
      <c r="AQ65" s="203"/>
      <c r="AR65" s="203"/>
      <c r="AS65" s="203"/>
      <c r="AT65" s="203"/>
      <c r="AV65" s="205">
        <f t="shared" si="36"/>
        <v>0</v>
      </c>
      <c r="AW65" s="197">
        <f t="shared" si="38"/>
        <v>0</v>
      </c>
      <c r="AX65" s="206">
        <f t="shared" si="39"/>
        <v>0</v>
      </c>
      <c r="AY65" s="196"/>
      <c r="AZ65" s="197">
        <f>AZ64*1.12</f>
        <v>0</v>
      </c>
      <c r="BA65" s="197">
        <f>BA64*1.12</f>
        <v>0</v>
      </c>
      <c r="BB65" s="197">
        <f>BB64*1.12</f>
        <v>0</v>
      </c>
      <c r="BD65" s="198">
        <f t="shared" si="37"/>
        <v>0</v>
      </c>
      <c r="BF65" s="199"/>
      <c r="BG65" s="199"/>
      <c r="BH65" s="199"/>
    </row>
    <row r="66" spans="1:60" x14ac:dyDescent="0.25">
      <c r="A66" s="190">
        <v>14.2</v>
      </c>
      <c r="B66" s="233" t="s">
        <v>122</v>
      </c>
      <c r="C66" s="234" t="s">
        <v>105</v>
      </c>
      <c r="D66" s="234" t="s">
        <v>112</v>
      </c>
      <c r="E66" s="191">
        <f t="shared" si="35"/>
        <v>0</v>
      </c>
      <c r="F66" s="192"/>
      <c r="G66" s="192"/>
      <c r="H66" s="191"/>
      <c r="I66" s="191"/>
      <c r="J66" s="191"/>
      <c r="K66" s="191"/>
      <c r="L66" s="191"/>
      <c r="M66" s="192"/>
      <c r="N66" s="192"/>
      <c r="O66" s="191"/>
      <c r="P66" s="191"/>
      <c r="Q66" s="191"/>
      <c r="R66" s="191"/>
      <c r="S66" s="191"/>
      <c r="T66" s="192"/>
      <c r="U66" s="192"/>
      <c r="V66" s="191"/>
      <c r="W66" s="191"/>
      <c r="X66" s="191"/>
      <c r="Y66" s="191"/>
      <c r="Z66" s="191"/>
      <c r="AA66" s="192"/>
      <c r="AB66" s="192"/>
      <c r="AC66" s="191"/>
      <c r="AD66" s="191"/>
      <c r="AE66" s="191"/>
      <c r="AF66" s="191"/>
      <c r="AG66" s="191"/>
      <c r="AH66" s="192"/>
      <c r="AI66" s="192"/>
      <c r="AJ66" s="191"/>
      <c r="AK66" s="191"/>
      <c r="AL66" s="191"/>
      <c r="AM66" s="191"/>
      <c r="AN66" s="191"/>
      <c r="AO66" s="192"/>
      <c r="AP66" s="192"/>
      <c r="AQ66" s="191"/>
      <c r="AR66" s="191"/>
      <c r="AS66" s="191"/>
      <c r="AT66" s="191"/>
      <c r="AV66" s="193">
        <f t="shared" si="36"/>
        <v>0</v>
      </c>
      <c r="AW66" s="194">
        <f t="shared" si="38"/>
        <v>0</v>
      </c>
      <c r="AX66" s="195">
        <f t="shared" si="39"/>
        <v>0</v>
      </c>
      <c r="AY66" s="196">
        <f>SUM(AV66:AX67)</f>
        <v>0</v>
      </c>
      <c r="AZ66" s="197">
        <f>VLOOKUP(B66,'Valor HH'!$B$3:$I$80,5,FALSE)</f>
        <v>0</v>
      </c>
      <c r="BA66" s="197">
        <f>VLOOKUP(B66,'Valor HH'!$B$3:$I$80,6,FALSE)</f>
        <v>0</v>
      </c>
      <c r="BB66" s="197">
        <f>VLOOKUP(B66,'Valor HH'!$B$3:$I$80,7,FALSE)</f>
        <v>0</v>
      </c>
      <c r="BC66" s="115" t="str">
        <f>B66</f>
        <v>aaFunção</v>
      </c>
      <c r="BD66" s="198">
        <f t="shared" si="37"/>
        <v>0</v>
      </c>
      <c r="BE66" s="199">
        <f>BD66+BD67</f>
        <v>0</v>
      </c>
      <c r="BF66" s="199">
        <f>IF(BE66=0,0,BE66/AY66)</f>
        <v>0</v>
      </c>
      <c r="BG66" s="199">
        <f>IF(BE66=0,0,AY66/E66)</f>
        <v>0</v>
      </c>
      <c r="BH66" s="199"/>
    </row>
    <row r="67" spans="1:60" ht="15.75" thickBot="1" x14ac:dyDescent="0.3">
      <c r="A67" s="190">
        <v>13.6</v>
      </c>
      <c r="B67" s="200" t="str">
        <f>B66</f>
        <v>aaFunção</v>
      </c>
      <c r="C67" s="201" t="s">
        <v>107</v>
      </c>
      <c r="D67" s="202" t="s">
        <v>112</v>
      </c>
      <c r="E67" s="203">
        <f t="shared" si="35"/>
        <v>0</v>
      </c>
      <c r="F67" s="204"/>
      <c r="G67" s="204"/>
      <c r="H67" s="203"/>
      <c r="I67" s="203"/>
      <c r="J67" s="203"/>
      <c r="K67" s="203"/>
      <c r="L67" s="203"/>
      <c r="M67" s="204"/>
      <c r="N67" s="204"/>
      <c r="O67" s="203"/>
      <c r="P67" s="203"/>
      <c r="Q67" s="203"/>
      <c r="R67" s="203"/>
      <c r="S67" s="203"/>
      <c r="T67" s="204"/>
      <c r="U67" s="204"/>
      <c r="V67" s="203"/>
      <c r="W67" s="203"/>
      <c r="X67" s="203"/>
      <c r="Y67" s="203"/>
      <c r="Z67" s="203"/>
      <c r="AA67" s="204"/>
      <c r="AB67" s="204"/>
      <c r="AC67" s="203"/>
      <c r="AD67" s="203"/>
      <c r="AE67" s="203"/>
      <c r="AF67" s="203"/>
      <c r="AG67" s="203"/>
      <c r="AH67" s="204"/>
      <c r="AI67" s="204"/>
      <c r="AJ67" s="203"/>
      <c r="AK67" s="203"/>
      <c r="AL67" s="203"/>
      <c r="AM67" s="203"/>
      <c r="AN67" s="203"/>
      <c r="AO67" s="204"/>
      <c r="AP67" s="204"/>
      <c r="AQ67" s="203"/>
      <c r="AR67" s="203"/>
      <c r="AS67" s="203"/>
      <c r="AT67" s="203"/>
      <c r="AV67" s="205">
        <f t="shared" si="36"/>
        <v>0</v>
      </c>
      <c r="AW67" s="197">
        <f t="shared" si="38"/>
        <v>0</v>
      </c>
      <c r="AX67" s="206">
        <f t="shared" si="39"/>
        <v>0</v>
      </c>
      <c r="AY67" s="196"/>
      <c r="AZ67" s="197">
        <f>AZ66*1.12</f>
        <v>0</v>
      </c>
      <c r="BA67" s="197">
        <f>BA66*1.12</f>
        <v>0</v>
      </c>
      <c r="BB67" s="197">
        <f>BB66*1.12</f>
        <v>0</v>
      </c>
      <c r="BD67" s="198">
        <f t="shared" si="37"/>
        <v>0</v>
      </c>
      <c r="BF67" s="199"/>
      <c r="BG67" s="199"/>
      <c r="BH67" s="199"/>
    </row>
    <row r="68" spans="1:60" ht="15.75" customHeight="1" x14ac:dyDescent="0.25">
      <c r="A68" s="190">
        <v>13</v>
      </c>
      <c r="B68" s="233" t="s">
        <v>122</v>
      </c>
      <c r="C68" s="234" t="s">
        <v>105</v>
      </c>
      <c r="D68" s="234" t="s">
        <v>106</v>
      </c>
      <c r="E68" s="191">
        <f t="shared" si="35"/>
        <v>0</v>
      </c>
      <c r="F68" s="192"/>
      <c r="G68" s="192"/>
      <c r="H68" s="191"/>
      <c r="I68" s="191"/>
      <c r="J68" s="191"/>
      <c r="K68" s="191"/>
      <c r="L68" s="191"/>
      <c r="M68" s="192"/>
      <c r="N68" s="192"/>
      <c r="O68" s="191"/>
      <c r="P68" s="191"/>
      <c r="Q68" s="191"/>
      <c r="R68" s="191"/>
      <c r="S68" s="191"/>
      <c r="T68" s="192"/>
      <c r="U68" s="192"/>
      <c r="V68" s="191"/>
      <c r="W68" s="191"/>
      <c r="X68" s="191"/>
      <c r="Y68" s="191"/>
      <c r="Z68" s="191"/>
      <c r="AA68" s="192"/>
      <c r="AB68" s="192"/>
      <c r="AC68" s="191"/>
      <c r="AD68" s="191"/>
      <c r="AE68" s="191"/>
      <c r="AF68" s="191"/>
      <c r="AG68" s="191"/>
      <c r="AH68" s="192"/>
      <c r="AI68" s="192"/>
      <c r="AJ68" s="191"/>
      <c r="AK68" s="191"/>
      <c r="AL68" s="191"/>
      <c r="AM68" s="191"/>
      <c r="AN68" s="191"/>
      <c r="AO68" s="192"/>
      <c r="AP68" s="192"/>
      <c r="AQ68" s="191"/>
      <c r="AR68" s="191"/>
      <c r="AS68" s="191"/>
      <c r="AT68" s="191"/>
      <c r="AV68" s="193">
        <f t="shared" si="36"/>
        <v>0</v>
      </c>
      <c r="AW68" s="194">
        <f t="shared" si="38"/>
        <v>0</v>
      </c>
      <c r="AX68" s="195">
        <f t="shared" si="39"/>
        <v>0</v>
      </c>
      <c r="AY68" s="196">
        <f>SUM(AV68:AX69)</f>
        <v>0</v>
      </c>
      <c r="AZ68" s="197">
        <f>VLOOKUP(B68,'Valor HH'!$B$3:$I$80,5,FALSE)</f>
        <v>0</v>
      </c>
      <c r="BA68" s="197">
        <f>VLOOKUP(B68,'Valor HH'!$B$3:$I$80,6,FALSE)</f>
        <v>0</v>
      </c>
      <c r="BB68" s="197">
        <f>VLOOKUP(B68,'Valor HH'!$B$3:$I$80,7,FALSE)</f>
        <v>0</v>
      </c>
      <c r="BC68" s="115" t="str">
        <f>B68</f>
        <v>aaFunção</v>
      </c>
      <c r="BD68" s="198">
        <f t="shared" si="37"/>
        <v>0</v>
      </c>
      <c r="BE68" s="199">
        <f>BD68+BD69</f>
        <v>0</v>
      </c>
      <c r="BF68" s="199">
        <f>IF(BE68=0,0,BE68/AY68)</f>
        <v>0</v>
      </c>
      <c r="BG68" s="199">
        <f>IF(BE68=0,0,AY68/E68)</f>
        <v>0</v>
      </c>
      <c r="BH68" s="199"/>
    </row>
    <row r="69" spans="1:60" ht="15.75" customHeight="1" thickBot="1" x14ac:dyDescent="0.3">
      <c r="A69" s="190">
        <v>12.4</v>
      </c>
      <c r="B69" s="200" t="str">
        <f>B68</f>
        <v>aaFunção</v>
      </c>
      <c r="C69" s="201" t="s">
        <v>107</v>
      </c>
      <c r="D69" s="202" t="s">
        <v>106</v>
      </c>
      <c r="E69" s="203">
        <f t="shared" si="35"/>
        <v>0</v>
      </c>
      <c r="F69" s="204"/>
      <c r="G69" s="204"/>
      <c r="H69" s="203"/>
      <c r="I69" s="203"/>
      <c r="J69" s="203"/>
      <c r="K69" s="203"/>
      <c r="L69" s="203"/>
      <c r="M69" s="204"/>
      <c r="N69" s="204"/>
      <c r="O69" s="203"/>
      <c r="P69" s="203"/>
      <c r="Q69" s="203"/>
      <c r="R69" s="203"/>
      <c r="S69" s="203"/>
      <c r="T69" s="204"/>
      <c r="U69" s="204"/>
      <c r="V69" s="203"/>
      <c r="W69" s="203"/>
      <c r="X69" s="203"/>
      <c r="Y69" s="203"/>
      <c r="Z69" s="203"/>
      <c r="AA69" s="204"/>
      <c r="AB69" s="204"/>
      <c r="AC69" s="203"/>
      <c r="AD69" s="203"/>
      <c r="AE69" s="203"/>
      <c r="AF69" s="203"/>
      <c r="AG69" s="203"/>
      <c r="AH69" s="204"/>
      <c r="AI69" s="204"/>
      <c r="AJ69" s="203"/>
      <c r="AK69" s="203"/>
      <c r="AL69" s="203"/>
      <c r="AM69" s="203"/>
      <c r="AN69" s="203"/>
      <c r="AO69" s="204"/>
      <c r="AP69" s="204"/>
      <c r="AQ69" s="203"/>
      <c r="AR69" s="203"/>
      <c r="AS69" s="203"/>
      <c r="AT69" s="203"/>
      <c r="AV69" s="205">
        <f t="shared" si="36"/>
        <v>0</v>
      </c>
      <c r="AW69" s="197">
        <f t="shared" si="38"/>
        <v>0</v>
      </c>
      <c r="AX69" s="206">
        <f t="shared" si="39"/>
        <v>0</v>
      </c>
      <c r="AY69" s="196"/>
      <c r="AZ69" s="197">
        <f>AZ68*1.12</f>
        <v>0</v>
      </c>
      <c r="BA69" s="197">
        <f>BA68*1.12</f>
        <v>0</v>
      </c>
      <c r="BB69" s="197">
        <f>BB68*1.12</f>
        <v>0</v>
      </c>
      <c r="BD69" s="198">
        <f t="shared" si="37"/>
        <v>0</v>
      </c>
      <c r="BF69" s="199"/>
      <c r="BG69" s="199"/>
      <c r="BH69" s="199"/>
    </row>
    <row r="70" spans="1:60" x14ac:dyDescent="0.25">
      <c r="A70" s="190">
        <v>11.8</v>
      </c>
      <c r="B70" s="233" t="s">
        <v>122</v>
      </c>
      <c r="C70" s="234" t="s">
        <v>105</v>
      </c>
      <c r="D70" s="234" t="s">
        <v>112</v>
      </c>
      <c r="E70" s="191">
        <f t="shared" ref="E70:E71" si="40">MAX(F70:AT70)</f>
        <v>0</v>
      </c>
      <c r="F70" s="192"/>
      <c r="G70" s="192"/>
      <c r="H70" s="191"/>
      <c r="I70" s="191"/>
      <c r="J70" s="191"/>
      <c r="K70" s="191"/>
      <c r="L70" s="191"/>
      <c r="M70" s="192"/>
      <c r="N70" s="192"/>
      <c r="O70" s="191"/>
      <c r="P70" s="191"/>
      <c r="Q70" s="191"/>
      <c r="R70" s="191"/>
      <c r="S70" s="191"/>
      <c r="T70" s="192"/>
      <c r="U70" s="192"/>
      <c r="V70" s="191"/>
      <c r="W70" s="191"/>
      <c r="X70" s="191"/>
      <c r="Y70" s="191"/>
      <c r="Z70" s="191"/>
      <c r="AA70" s="192"/>
      <c r="AB70" s="192"/>
      <c r="AC70" s="191"/>
      <c r="AD70" s="191"/>
      <c r="AE70" s="191"/>
      <c r="AF70" s="191"/>
      <c r="AG70" s="191"/>
      <c r="AH70" s="192"/>
      <c r="AI70" s="192"/>
      <c r="AJ70" s="191"/>
      <c r="AK70" s="191"/>
      <c r="AL70" s="191"/>
      <c r="AM70" s="191"/>
      <c r="AN70" s="191"/>
      <c r="AO70" s="192"/>
      <c r="AP70" s="192"/>
      <c r="AQ70" s="191"/>
      <c r="AR70" s="191"/>
      <c r="AS70" s="191"/>
      <c r="AT70" s="191"/>
      <c r="AV70" s="193">
        <f t="shared" si="36"/>
        <v>0</v>
      </c>
      <c r="AW70" s="194">
        <f t="shared" si="38"/>
        <v>0</v>
      </c>
      <c r="AX70" s="195">
        <f t="shared" si="39"/>
        <v>0</v>
      </c>
      <c r="AY70" s="196">
        <f>SUM(AV70:AX71)</f>
        <v>0</v>
      </c>
      <c r="AZ70" s="197">
        <f>VLOOKUP(B70,'Valor HH'!$B$3:$I$80,5,FALSE)</f>
        <v>0</v>
      </c>
      <c r="BA70" s="197">
        <f>VLOOKUP(B70,'Valor HH'!$B$3:$I$80,6,FALSE)</f>
        <v>0</v>
      </c>
      <c r="BB70" s="197">
        <f>VLOOKUP(B70,'Valor HH'!$B$3:$I$80,7,FALSE)</f>
        <v>0</v>
      </c>
      <c r="BC70" s="115" t="str">
        <f>B70</f>
        <v>aaFunção</v>
      </c>
      <c r="BD70" s="198">
        <f t="shared" si="37"/>
        <v>0</v>
      </c>
      <c r="BE70" s="199">
        <f>BD70+BD71</f>
        <v>0</v>
      </c>
      <c r="BF70" s="199">
        <f>IF(BE70=0,0,BE70/AY70)</f>
        <v>0</v>
      </c>
      <c r="BG70" s="199">
        <f>IF(BE70=0,0,AY70/E70)</f>
        <v>0</v>
      </c>
      <c r="BH70" s="199"/>
    </row>
    <row r="71" spans="1:60" x14ac:dyDescent="0.25">
      <c r="A71" s="190">
        <v>11.2</v>
      </c>
      <c r="B71" s="200" t="str">
        <f>B70</f>
        <v>aaFunção</v>
      </c>
      <c r="C71" s="201" t="s">
        <v>107</v>
      </c>
      <c r="D71" s="202" t="s">
        <v>112</v>
      </c>
      <c r="E71" s="203">
        <f t="shared" si="40"/>
        <v>0</v>
      </c>
      <c r="F71" s="204"/>
      <c r="G71" s="204"/>
      <c r="H71" s="203"/>
      <c r="I71" s="203"/>
      <c r="J71" s="203"/>
      <c r="K71" s="203"/>
      <c r="L71" s="203"/>
      <c r="M71" s="204"/>
      <c r="N71" s="204"/>
      <c r="O71" s="203"/>
      <c r="P71" s="203"/>
      <c r="Q71" s="203"/>
      <c r="R71" s="203"/>
      <c r="S71" s="203"/>
      <c r="T71" s="204"/>
      <c r="U71" s="204"/>
      <c r="V71" s="203"/>
      <c r="W71" s="203"/>
      <c r="X71" s="203"/>
      <c r="Y71" s="203"/>
      <c r="Z71" s="203"/>
      <c r="AA71" s="204"/>
      <c r="AB71" s="204"/>
      <c r="AC71" s="203"/>
      <c r="AD71" s="203"/>
      <c r="AE71" s="203"/>
      <c r="AF71" s="203"/>
      <c r="AG71" s="203"/>
      <c r="AH71" s="204"/>
      <c r="AI71" s="204"/>
      <c r="AJ71" s="203"/>
      <c r="AK71" s="203"/>
      <c r="AL71" s="203"/>
      <c r="AM71" s="203"/>
      <c r="AN71" s="203"/>
      <c r="AO71" s="204"/>
      <c r="AP71" s="204"/>
      <c r="AQ71" s="203"/>
      <c r="AR71" s="203"/>
      <c r="AS71" s="203"/>
      <c r="AT71" s="203"/>
      <c r="AV71" s="205">
        <f t="shared" si="36"/>
        <v>0</v>
      </c>
      <c r="AW71" s="197">
        <f t="shared" si="38"/>
        <v>0</v>
      </c>
      <c r="AX71" s="206">
        <f t="shared" si="39"/>
        <v>0</v>
      </c>
      <c r="AY71" s="196"/>
      <c r="AZ71" s="197">
        <f>AZ70*1.12</f>
        <v>0</v>
      </c>
      <c r="BA71" s="197">
        <f>BA70*1.12</f>
        <v>0</v>
      </c>
      <c r="BB71" s="197">
        <f>BB70*1.12</f>
        <v>0</v>
      </c>
      <c r="BD71" s="198">
        <f t="shared" si="37"/>
        <v>0</v>
      </c>
      <c r="BF71" s="199"/>
      <c r="BG71" s="199"/>
      <c r="BH71" s="199"/>
    </row>
    <row r="72" spans="1:60" x14ac:dyDescent="0.25">
      <c r="D72" s="208" t="e">
        <f>D74/D76</f>
        <v>#DIV/0!</v>
      </c>
      <c r="E72" s="209">
        <f>SUM(E6:E71)</f>
        <v>4</v>
      </c>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W72" s="211"/>
      <c r="AX72" s="211"/>
      <c r="AZ72" s="229"/>
      <c r="BA72" s="229"/>
      <c r="BB72" s="229"/>
      <c r="BD72" s="198"/>
    </row>
    <row r="73" spans="1:60" x14ac:dyDescent="0.25">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Y73" s="115" t="s">
        <v>123</v>
      </c>
      <c r="AZ73" s="229"/>
      <c r="BA73" s="229"/>
      <c r="BB73" s="229"/>
      <c r="BD73" s="212">
        <f>SUM(BD6:BD71)</f>
        <v>3200.4359999999997</v>
      </c>
    </row>
    <row r="74" spans="1:60" x14ac:dyDescent="0.25">
      <c r="B74" s="213" t="s">
        <v>124</v>
      </c>
      <c r="C74" s="214" t="s">
        <v>105</v>
      </c>
      <c r="D74" s="215">
        <f>MAX(F74:AT74)</f>
        <v>4</v>
      </c>
      <c r="E74" s="215">
        <f>LARGE(F74:AT74,1)</f>
        <v>4</v>
      </c>
      <c r="F74" s="215">
        <f>SUMIFS(F6:F71,$D$6:$D$71,"indireto",$C$6:$C$71,"DIA")</f>
        <v>0</v>
      </c>
      <c r="G74" s="215">
        <f t="shared" ref="G74:AJ74" si="41">SUMIFS(G6:G71,$D$6:$D$71,"indireto",$C$6:$C$71,"DIA")</f>
        <v>0</v>
      </c>
      <c r="H74" s="216">
        <f t="shared" si="41"/>
        <v>4</v>
      </c>
      <c r="I74" s="216">
        <f t="shared" si="41"/>
        <v>4</v>
      </c>
      <c r="J74" s="216">
        <f t="shared" si="41"/>
        <v>4</v>
      </c>
      <c r="K74" s="216">
        <f t="shared" si="41"/>
        <v>4</v>
      </c>
      <c r="L74" s="216">
        <f t="shared" si="41"/>
        <v>4</v>
      </c>
      <c r="M74" s="216">
        <f t="shared" si="41"/>
        <v>0</v>
      </c>
      <c r="N74" s="216">
        <f t="shared" si="41"/>
        <v>0</v>
      </c>
      <c r="O74" s="217">
        <f t="shared" si="41"/>
        <v>4</v>
      </c>
      <c r="P74" s="217">
        <f t="shared" si="41"/>
        <v>4</v>
      </c>
      <c r="Q74" s="217">
        <f t="shared" si="41"/>
        <v>4</v>
      </c>
      <c r="R74" s="217">
        <f t="shared" si="41"/>
        <v>4</v>
      </c>
      <c r="S74" s="217">
        <f t="shared" si="41"/>
        <v>4</v>
      </c>
      <c r="T74" s="216">
        <f t="shared" ref="T74:AG74" si="42">SUMIFS(T6:T71,$D$6:$D$71,"indireto",$C$6:$C$71,"DIA")</f>
        <v>0</v>
      </c>
      <c r="U74" s="216">
        <f t="shared" si="42"/>
        <v>0</v>
      </c>
      <c r="V74" s="217">
        <f t="shared" si="42"/>
        <v>0</v>
      </c>
      <c r="W74" s="217">
        <f t="shared" si="42"/>
        <v>0</v>
      </c>
      <c r="X74" s="217">
        <f t="shared" si="42"/>
        <v>0</v>
      </c>
      <c r="Y74" s="217">
        <f t="shared" si="42"/>
        <v>0</v>
      </c>
      <c r="Z74" s="217">
        <f t="shared" si="42"/>
        <v>0</v>
      </c>
      <c r="AA74" s="216">
        <f t="shared" si="42"/>
        <v>0</v>
      </c>
      <c r="AB74" s="216">
        <f t="shared" si="42"/>
        <v>0</v>
      </c>
      <c r="AC74" s="217">
        <f t="shared" si="42"/>
        <v>0</v>
      </c>
      <c r="AD74" s="217">
        <f t="shared" si="42"/>
        <v>0</v>
      </c>
      <c r="AE74" s="217">
        <f t="shared" si="42"/>
        <v>0</v>
      </c>
      <c r="AF74" s="217">
        <f t="shared" si="42"/>
        <v>0</v>
      </c>
      <c r="AG74" s="217">
        <f t="shared" si="42"/>
        <v>0</v>
      </c>
      <c r="AH74" s="216">
        <f t="shared" si="41"/>
        <v>0</v>
      </c>
      <c r="AI74" s="216">
        <f t="shared" si="41"/>
        <v>0</v>
      </c>
      <c r="AJ74" s="217">
        <f t="shared" si="41"/>
        <v>0</v>
      </c>
      <c r="AK74" s="217">
        <f>SUMIFS(AK6:AK71,$D$6:$D$71,"indireto",$C$6:$C$71,"DIA")</f>
        <v>0</v>
      </c>
      <c r="AL74" s="217">
        <f>SUMIFS(AL6:AL71,$D$6:$D$71,"indireto",$C$6:$C$71,"DIA")</f>
        <v>0</v>
      </c>
      <c r="AM74" s="217">
        <f>SUMIFS(AM6:AM71,$D$6:$D$71,"indireto",$C$6:$C$71,"DIA")</f>
        <v>0</v>
      </c>
      <c r="AN74" s="217">
        <f>SUMIFS(AN6:AN71,$D$6:$D$71,"indireto",$C$6:$C$71,"DIA")</f>
        <v>0</v>
      </c>
      <c r="AO74" s="215">
        <f t="shared" ref="AO74:AT74" si="43">SUMIFS(AO6:AO71,$D$6:$D$71,"indireto",$C$6:$C$71,"DIA")</f>
        <v>0</v>
      </c>
      <c r="AP74" s="215">
        <f t="shared" si="43"/>
        <v>0</v>
      </c>
      <c r="AQ74" s="215">
        <f t="shared" si="43"/>
        <v>0</v>
      </c>
      <c r="AR74" s="215">
        <f t="shared" si="43"/>
        <v>0</v>
      </c>
      <c r="AS74" s="215">
        <f t="shared" si="43"/>
        <v>0</v>
      </c>
      <c r="AT74" s="215">
        <f t="shared" si="43"/>
        <v>0</v>
      </c>
      <c r="AU74" s="209"/>
      <c r="AV74" s="218"/>
      <c r="AW74" s="218"/>
      <c r="AX74" s="125" t="s">
        <v>125</v>
      </c>
      <c r="AY74" s="199">
        <f>SUM(AY6:AY71)</f>
        <v>352</v>
      </c>
      <c r="AZ74" s="228"/>
      <c r="BA74" s="228"/>
      <c r="BB74" s="228"/>
    </row>
    <row r="75" spans="1:60" x14ac:dyDescent="0.25">
      <c r="B75" s="219"/>
      <c r="C75" s="220" t="s">
        <v>107</v>
      </c>
      <c r="D75" s="221">
        <f>MAX(F75:AT75)</f>
        <v>0</v>
      </c>
      <c r="E75" s="221">
        <f>LARGE(F75:AT75,1)</f>
        <v>0</v>
      </c>
      <c r="F75" s="221">
        <f>SUMIFS(F6:F71,$D$6:$D$71,"indireto",$C$6:$C$71,"NOITE")</f>
        <v>0</v>
      </c>
      <c r="G75" s="221">
        <f t="shared" ref="G75:AJ75" si="44">SUMIFS(G6:G71,$D$6:$D$71,"indireto",$C$6:$C$71,"NOITE")</f>
        <v>0</v>
      </c>
      <c r="H75" s="222">
        <f t="shared" si="44"/>
        <v>0</v>
      </c>
      <c r="I75" s="222">
        <f t="shared" si="44"/>
        <v>0</v>
      </c>
      <c r="J75" s="222">
        <f t="shared" si="44"/>
        <v>0</v>
      </c>
      <c r="K75" s="222">
        <f t="shared" si="44"/>
        <v>0</v>
      </c>
      <c r="L75" s="222">
        <f t="shared" si="44"/>
        <v>0</v>
      </c>
      <c r="M75" s="222">
        <f t="shared" si="44"/>
        <v>0</v>
      </c>
      <c r="N75" s="222">
        <f t="shared" si="44"/>
        <v>0</v>
      </c>
      <c r="O75" s="223">
        <f t="shared" si="44"/>
        <v>0</v>
      </c>
      <c r="P75" s="223">
        <f t="shared" si="44"/>
        <v>0</v>
      </c>
      <c r="Q75" s="223">
        <f t="shared" si="44"/>
        <v>0</v>
      </c>
      <c r="R75" s="223">
        <f t="shared" si="44"/>
        <v>0</v>
      </c>
      <c r="S75" s="223">
        <f t="shared" si="44"/>
        <v>0</v>
      </c>
      <c r="T75" s="222">
        <f t="shared" ref="T75:AG75" si="45">SUMIFS(T6:T71,$D$6:$D$71,"indireto",$C$6:$C$71,"NOITE")</f>
        <v>0</v>
      </c>
      <c r="U75" s="222">
        <f t="shared" si="45"/>
        <v>0</v>
      </c>
      <c r="V75" s="223">
        <f t="shared" si="45"/>
        <v>0</v>
      </c>
      <c r="W75" s="223">
        <f t="shared" si="45"/>
        <v>0</v>
      </c>
      <c r="X75" s="223">
        <f t="shared" si="45"/>
        <v>0</v>
      </c>
      <c r="Y75" s="223">
        <f t="shared" si="45"/>
        <v>0</v>
      </c>
      <c r="Z75" s="223">
        <f t="shared" si="45"/>
        <v>0</v>
      </c>
      <c r="AA75" s="222">
        <f t="shared" si="45"/>
        <v>0</v>
      </c>
      <c r="AB75" s="222">
        <f t="shared" si="45"/>
        <v>0</v>
      </c>
      <c r="AC75" s="223">
        <f t="shared" si="45"/>
        <v>0</v>
      </c>
      <c r="AD75" s="223">
        <f t="shared" si="45"/>
        <v>0</v>
      </c>
      <c r="AE75" s="223">
        <f t="shared" si="45"/>
        <v>0</v>
      </c>
      <c r="AF75" s="223">
        <f t="shared" si="45"/>
        <v>0</v>
      </c>
      <c r="AG75" s="223">
        <f t="shared" si="45"/>
        <v>0</v>
      </c>
      <c r="AH75" s="222">
        <f t="shared" si="44"/>
        <v>0</v>
      </c>
      <c r="AI75" s="222">
        <f t="shared" si="44"/>
        <v>0</v>
      </c>
      <c r="AJ75" s="223">
        <f t="shared" si="44"/>
        <v>0</v>
      </c>
      <c r="AK75" s="223">
        <f>SUMIFS(AK6:AK71,$D$6:$D$71,"indireto",$C$6:$C$71,"NOITE")</f>
        <v>0</v>
      </c>
      <c r="AL75" s="223">
        <f>SUMIFS(AL6:AL71,$D$6:$D$71,"indireto",$C$6:$C$71,"NOITE")</f>
        <v>0</v>
      </c>
      <c r="AM75" s="223">
        <f>SUMIFS(AM6:AM71,$D$6:$D$71,"indireto",$C$6:$C$71,"NOITE")</f>
        <v>0</v>
      </c>
      <c r="AN75" s="223">
        <f>SUMIFS(AN6:AN71,$D$6:$D$71,"indireto",$C$6:$C$71,"NOITE")</f>
        <v>0</v>
      </c>
      <c r="AO75" s="221">
        <f t="shared" ref="AO75:AT75" si="46">SUMIFS(AO6:AO71,$D$6:$D$71,"indireto",$C$6:$C$71,"NOITE")</f>
        <v>0</v>
      </c>
      <c r="AP75" s="221">
        <f t="shared" si="46"/>
        <v>0</v>
      </c>
      <c r="AQ75" s="221">
        <f t="shared" si="46"/>
        <v>0</v>
      </c>
      <c r="AR75" s="221">
        <f t="shared" si="46"/>
        <v>0</v>
      </c>
      <c r="AS75" s="221">
        <f t="shared" si="46"/>
        <v>0</v>
      </c>
      <c r="AT75" s="221">
        <f t="shared" si="46"/>
        <v>0</v>
      </c>
      <c r="AU75" s="209"/>
      <c r="AV75" s="218"/>
      <c r="AW75" s="218" t="s">
        <v>126</v>
      </c>
      <c r="AX75" s="274">
        <v>1.5</v>
      </c>
      <c r="AY75" s="199">
        <f>AY74*AX75</f>
        <v>528</v>
      </c>
      <c r="AZ75" s="199"/>
    </row>
    <row r="76" spans="1:60" x14ac:dyDescent="0.25">
      <c r="B76" s="213" t="s">
        <v>127</v>
      </c>
      <c r="C76" s="214" t="s">
        <v>105</v>
      </c>
      <c r="D76" s="215">
        <f>MAX(F76:AT76)</f>
        <v>0</v>
      </c>
      <c r="E76" s="215">
        <f>LARGE(F76:AT76,1)</f>
        <v>0</v>
      </c>
      <c r="F76" s="215">
        <f>SUMIFS(F6:F71,$D$6:$D$71,"direto",$C$6:$C$71,"DIA")</f>
        <v>0</v>
      </c>
      <c r="G76" s="215">
        <f t="shared" ref="G76:AJ76" si="47">SUMIFS(G6:G71,$D$6:$D$71,"direto",$C$6:$C$71,"DIA")</f>
        <v>0</v>
      </c>
      <c r="H76" s="216">
        <f t="shared" si="47"/>
        <v>0</v>
      </c>
      <c r="I76" s="216">
        <f t="shared" si="47"/>
        <v>0</v>
      </c>
      <c r="J76" s="216">
        <f t="shared" si="47"/>
        <v>0</v>
      </c>
      <c r="K76" s="216">
        <f t="shared" si="47"/>
        <v>0</v>
      </c>
      <c r="L76" s="216">
        <f t="shared" si="47"/>
        <v>0</v>
      </c>
      <c r="M76" s="216">
        <f t="shared" si="47"/>
        <v>0</v>
      </c>
      <c r="N76" s="216">
        <f t="shared" si="47"/>
        <v>0</v>
      </c>
      <c r="O76" s="217">
        <f t="shared" si="47"/>
        <v>0</v>
      </c>
      <c r="P76" s="217">
        <f t="shared" si="47"/>
        <v>0</v>
      </c>
      <c r="Q76" s="217">
        <f t="shared" si="47"/>
        <v>0</v>
      </c>
      <c r="R76" s="217">
        <f t="shared" si="47"/>
        <v>0</v>
      </c>
      <c r="S76" s="217">
        <f t="shared" si="47"/>
        <v>0</v>
      </c>
      <c r="T76" s="216">
        <f t="shared" ref="T76:AG76" si="48">SUMIFS(T6:T71,$D$6:$D$71,"direto",$C$6:$C$71,"DIA")</f>
        <v>0</v>
      </c>
      <c r="U76" s="216">
        <f t="shared" si="48"/>
        <v>0</v>
      </c>
      <c r="V76" s="217">
        <f t="shared" si="48"/>
        <v>0</v>
      </c>
      <c r="W76" s="217">
        <f t="shared" si="48"/>
        <v>0</v>
      </c>
      <c r="X76" s="217">
        <f t="shared" si="48"/>
        <v>0</v>
      </c>
      <c r="Y76" s="217">
        <f t="shared" si="48"/>
        <v>0</v>
      </c>
      <c r="Z76" s="217">
        <f t="shared" si="48"/>
        <v>0</v>
      </c>
      <c r="AA76" s="216">
        <f t="shared" si="48"/>
        <v>0</v>
      </c>
      <c r="AB76" s="216">
        <f t="shared" si="48"/>
        <v>0</v>
      </c>
      <c r="AC76" s="217">
        <f t="shared" si="48"/>
        <v>0</v>
      </c>
      <c r="AD76" s="217">
        <f t="shared" si="48"/>
        <v>0</v>
      </c>
      <c r="AE76" s="217">
        <f t="shared" si="48"/>
        <v>0</v>
      </c>
      <c r="AF76" s="217">
        <f t="shared" si="48"/>
        <v>0</v>
      </c>
      <c r="AG76" s="217">
        <f t="shared" si="48"/>
        <v>0</v>
      </c>
      <c r="AH76" s="216">
        <f t="shared" si="47"/>
        <v>0</v>
      </c>
      <c r="AI76" s="216">
        <f t="shared" si="47"/>
        <v>0</v>
      </c>
      <c r="AJ76" s="217">
        <f t="shared" si="47"/>
        <v>0</v>
      </c>
      <c r="AK76" s="217">
        <f>SUMIFS(AK6:AK71,$D$6:$D$71,"direto",$C$6:$C$71,"DIA")</f>
        <v>0</v>
      </c>
      <c r="AL76" s="217">
        <f>SUMIFS(AL6:AL71,$D$6:$D$71,"direto",$C$6:$C$71,"DIA")</f>
        <v>0</v>
      </c>
      <c r="AM76" s="217">
        <f>SUMIFS(AM6:AM71,$D$6:$D$71,"direto",$C$6:$C$71,"DIA")</f>
        <v>0</v>
      </c>
      <c r="AN76" s="217">
        <f>SUMIFS(AN6:AN71,$D$6:$D$71,"direto",$C$6:$C$71,"DIA")</f>
        <v>0</v>
      </c>
      <c r="AO76" s="215">
        <f t="shared" ref="AO76:AT76" si="49">SUMIFS(AO6:AO71,$D$6:$D$71,"direto",$C$6:$C$71,"DIA")</f>
        <v>0</v>
      </c>
      <c r="AP76" s="215">
        <f t="shared" si="49"/>
        <v>0</v>
      </c>
      <c r="AQ76" s="215">
        <f t="shared" si="49"/>
        <v>0</v>
      </c>
      <c r="AR76" s="215">
        <f t="shared" si="49"/>
        <v>0</v>
      </c>
      <c r="AS76" s="215">
        <f t="shared" si="49"/>
        <v>0</v>
      </c>
      <c r="AT76" s="215">
        <f t="shared" si="49"/>
        <v>0</v>
      </c>
      <c r="AU76" s="209"/>
      <c r="AV76" s="218"/>
      <c r="AW76" s="218" t="s">
        <v>128</v>
      </c>
      <c r="AX76" s="274">
        <v>1.5</v>
      </c>
      <c r="AY76" s="190">
        <f>AY74*AX76</f>
        <v>528</v>
      </c>
      <c r="AZ76" s="199"/>
      <c r="BA76" s="199"/>
      <c r="BB76" s="199"/>
    </row>
    <row r="77" spans="1:60" x14ac:dyDescent="0.25">
      <c r="B77" s="219"/>
      <c r="C77" s="220" t="s">
        <v>107</v>
      </c>
      <c r="D77" s="221">
        <f>MAX(F77:AT77)</f>
        <v>0</v>
      </c>
      <c r="E77" s="221">
        <f>LARGE(F77:AT77,1)</f>
        <v>0</v>
      </c>
      <c r="F77" s="221">
        <f>SUMIFS(F6:F71,$D$6:$D$71,"direto",$C$6:$C$71,"NOITE")</f>
        <v>0</v>
      </c>
      <c r="G77" s="221">
        <f t="shared" ref="G77:AJ77" si="50">SUMIFS(G6:G71,$D$6:$D$71,"direto",$C$6:$C$71,"NOITE")</f>
        <v>0</v>
      </c>
      <c r="H77" s="222">
        <f t="shared" si="50"/>
        <v>0</v>
      </c>
      <c r="I77" s="222">
        <f t="shared" si="50"/>
        <v>0</v>
      </c>
      <c r="J77" s="222">
        <f t="shared" si="50"/>
        <v>0</v>
      </c>
      <c r="K77" s="222">
        <f t="shared" si="50"/>
        <v>0</v>
      </c>
      <c r="L77" s="222">
        <f t="shared" si="50"/>
        <v>0</v>
      </c>
      <c r="M77" s="222">
        <f t="shared" si="50"/>
        <v>0</v>
      </c>
      <c r="N77" s="222">
        <f t="shared" si="50"/>
        <v>0</v>
      </c>
      <c r="O77" s="223">
        <f t="shared" si="50"/>
        <v>0</v>
      </c>
      <c r="P77" s="223">
        <f t="shared" si="50"/>
        <v>0</v>
      </c>
      <c r="Q77" s="223">
        <f t="shared" si="50"/>
        <v>0</v>
      </c>
      <c r="R77" s="223">
        <f t="shared" si="50"/>
        <v>0</v>
      </c>
      <c r="S77" s="223">
        <f t="shared" si="50"/>
        <v>0</v>
      </c>
      <c r="T77" s="222">
        <f t="shared" ref="T77:AG77" si="51">SUMIFS(T6:T71,$D$6:$D$71,"direto",$C$6:$C$71,"NOITE")</f>
        <v>0</v>
      </c>
      <c r="U77" s="222">
        <f t="shared" si="51"/>
        <v>0</v>
      </c>
      <c r="V77" s="223">
        <f t="shared" si="51"/>
        <v>0</v>
      </c>
      <c r="W77" s="223">
        <f t="shared" si="51"/>
        <v>0</v>
      </c>
      <c r="X77" s="223">
        <f t="shared" si="51"/>
        <v>0</v>
      </c>
      <c r="Y77" s="223">
        <f t="shared" si="51"/>
        <v>0</v>
      </c>
      <c r="Z77" s="223">
        <f t="shared" si="51"/>
        <v>0</v>
      </c>
      <c r="AA77" s="222">
        <f t="shared" si="51"/>
        <v>0</v>
      </c>
      <c r="AB77" s="222">
        <f t="shared" si="51"/>
        <v>0</v>
      </c>
      <c r="AC77" s="223">
        <f t="shared" si="51"/>
        <v>0</v>
      </c>
      <c r="AD77" s="223">
        <f t="shared" si="51"/>
        <v>0</v>
      </c>
      <c r="AE77" s="223">
        <f t="shared" si="51"/>
        <v>0</v>
      </c>
      <c r="AF77" s="223">
        <f t="shared" si="51"/>
        <v>0</v>
      </c>
      <c r="AG77" s="223">
        <f t="shared" si="51"/>
        <v>0</v>
      </c>
      <c r="AH77" s="222">
        <f t="shared" si="50"/>
        <v>0</v>
      </c>
      <c r="AI77" s="222">
        <f t="shared" si="50"/>
        <v>0</v>
      </c>
      <c r="AJ77" s="223">
        <f t="shared" si="50"/>
        <v>0</v>
      </c>
      <c r="AK77" s="223">
        <f>SUMIFS(AK6:AK71,$D$6:$D$71,"direto",$C$6:$C$71,"NOITE")</f>
        <v>0</v>
      </c>
      <c r="AL77" s="223">
        <f>SUMIFS(AL6:AL71,$D$6:$D$71,"direto",$C$6:$C$71,"NOITE")</f>
        <v>0</v>
      </c>
      <c r="AM77" s="223">
        <f>SUMIFS(AM6:AM71,$D$6:$D$71,"direto",$C$6:$C$71,"NOITE")</f>
        <v>0</v>
      </c>
      <c r="AN77" s="223">
        <f>SUMIFS(AN6:AN71,$D$6:$D$71,"direto",$C$6:$C$71,"NOITE")</f>
        <v>0</v>
      </c>
      <c r="AO77" s="221">
        <f t="shared" ref="AO77:AT77" si="52">SUMIFS(AO6:AO71,$D$6:$D$71,"direto",$C$6:$C$71,"NOITE")</f>
        <v>0</v>
      </c>
      <c r="AP77" s="221">
        <f t="shared" si="52"/>
        <v>0</v>
      </c>
      <c r="AQ77" s="221">
        <f t="shared" si="52"/>
        <v>0</v>
      </c>
      <c r="AR77" s="221">
        <f t="shared" si="52"/>
        <v>0</v>
      </c>
      <c r="AS77" s="221">
        <f t="shared" si="52"/>
        <v>0</v>
      </c>
      <c r="AT77" s="221">
        <f t="shared" si="52"/>
        <v>0</v>
      </c>
      <c r="AU77" s="209"/>
      <c r="AV77" s="218"/>
      <c r="AW77" s="218"/>
      <c r="AX77" s="218"/>
      <c r="AY77" s="190"/>
      <c r="AZ77" s="199"/>
      <c r="BA77" s="199"/>
      <c r="BB77" s="199"/>
    </row>
    <row r="78" spans="1:60" x14ac:dyDescent="0.25">
      <c r="B78" s="148"/>
      <c r="C78" s="224" t="s">
        <v>129</v>
      </c>
      <c r="D78" s="225"/>
      <c r="E78" s="210">
        <f>LARGE(F78:AT78,1)</f>
        <v>4</v>
      </c>
      <c r="F78" s="210">
        <f>SUM(F74:F77)</f>
        <v>0</v>
      </c>
      <c r="G78" s="210">
        <f t="shared" ref="G78:AJ78" si="53">SUM(G74:G77)</f>
        <v>0</v>
      </c>
      <c r="H78" s="226">
        <f t="shared" si="53"/>
        <v>4</v>
      </c>
      <c r="I78" s="226">
        <f t="shared" si="53"/>
        <v>4</v>
      </c>
      <c r="J78" s="226">
        <f t="shared" si="53"/>
        <v>4</v>
      </c>
      <c r="K78" s="226">
        <f t="shared" si="53"/>
        <v>4</v>
      </c>
      <c r="L78" s="226">
        <f t="shared" si="53"/>
        <v>4</v>
      </c>
      <c r="M78" s="226">
        <f t="shared" si="53"/>
        <v>0</v>
      </c>
      <c r="N78" s="226">
        <f t="shared" si="53"/>
        <v>0</v>
      </c>
      <c r="O78" s="227">
        <f t="shared" si="53"/>
        <v>4</v>
      </c>
      <c r="P78" s="227">
        <f t="shared" si="53"/>
        <v>4</v>
      </c>
      <c r="Q78" s="227">
        <f t="shared" si="53"/>
        <v>4</v>
      </c>
      <c r="R78" s="227">
        <f t="shared" si="53"/>
        <v>4</v>
      </c>
      <c r="S78" s="227">
        <f t="shared" si="53"/>
        <v>4</v>
      </c>
      <c r="T78" s="226">
        <f t="shared" ref="T78:AG78" si="54">SUM(T74:T77)</f>
        <v>0</v>
      </c>
      <c r="U78" s="226">
        <f t="shared" si="54"/>
        <v>0</v>
      </c>
      <c r="V78" s="227">
        <f t="shared" si="54"/>
        <v>0</v>
      </c>
      <c r="W78" s="227">
        <f t="shared" si="54"/>
        <v>0</v>
      </c>
      <c r="X78" s="227">
        <f t="shared" si="54"/>
        <v>0</v>
      </c>
      <c r="Y78" s="227">
        <f t="shared" si="54"/>
        <v>0</v>
      </c>
      <c r="Z78" s="227">
        <f t="shared" si="54"/>
        <v>0</v>
      </c>
      <c r="AA78" s="226">
        <f t="shared" si="54"/>
        <v>0</v>
      </c>
      <c r="AB78" s="226">
        <f t="shared" si="54"/>
        <v>0</v>
      </c>
      <c r="AC78" s="227">
        <f t="shared" si="54"/>
        <v>0</v>
      </c>
      <c r="AD78" s="227">
        <f t="shared" si="54"/>
        <v>0</v>
      </c>
      <c r="AE78" s="227">
        <f t="shared" si="54"/>
        <v>0</v>
      </c>
      <c r="AF78" s="227">
        <f t="shared" si="54"/>
        <v>0</v>
      </c>
      <c r="AG78" s="227">
        <f t="shared" si="54"/>
        <v>0</v>
      </c>
      <c r="AH78" s="226">
        <f t="shared" si="53"/>
        <v>0</v>
      </c>
      <c r="AI78" s="226">
        <f t="shared" si="53"/>
        <v>0</v>
      </c>
      <c r="AJ78" s="227">
        <f t="shared" si="53"/>
        <v>0</v>
      </c>
      <c r="AK78" s="227">
        <f>SUM(AK74:AK77)</f>
        <v>0</v>
      </c>
      <c r="AL78" s="227">
        <f>SUM(AL74:AL77)</f>
        <v>0</v>
      </c>
      <c r="AM78" s="227">
        <f>SUM(AM74:AM77)</f>
        <v>0</v>
      </c>
      <c r="AN78" s="227">
        <f>SUM(AN74:AN77)</f>
        <v>0</v>
      </c>
      <c r="AO78" s="210">
        <f t="shared" ref="AO78:AT78" si="55">SUM(AO74:AO77)</f>
        <v>0</v>
      </c>
      <c r="AP78" s="210">
        <f t="shared" si="55"/>
        <v>0</v>
      </c>
      <c r="AQ78" s="210">
        <f t="shared" si="55"/>
        <v>0</v>
      </c>
      <c r="AR78" s="210">
        <f t="shared" si="55"/>
        <v>0</v>
      </c>
      <c r="AS78" s="210">
        <f t="shared" si="55"/>
        <v>0</v>
      </c>
      <c r="AT78" s="210">
        <f t="shared" si="55"/>
        <v>0</v>
      </c>
      <c r="AY78" s="190"/>
      <c r="AZ78" s="199"/>
    </row>
    <row r="79" spans="1:60" x14ac:dyDescent="0.25">
      <c r="I79" s="115">
        <v>5</v>
      </c>
      <c r="J79" s="115">
        <v>5</v>
      </c>
      <c r="K79" s="115">
        <v>5</v>
      </c>
      <c r="L79" s="115">
        <v>5</v>
      </c>
      <c r="M79" s="115">
        <v>5</v>
      </c>
      <c r="N79" s="115">
        <v>5</v>
      </c>
      <c r="O79" s="115">
        <v>5</v>
      </c>
      <c r="P79" s="115">
        <v>5</v>
      </c>
      <c r="Q79" s="115">
        <v>5</v>
      </c>
      <c r="R79" s="115">
        <v>5</v>
      </c>
      <c r="S79" s="115">
        <v>5</v>
      </c>
      <c r="T79" s="115">
        <v>3</v>
      </c>
      <c r="AA79" s="115">
        <v>4</v>
      </c>
      <c r="AH79" s="115">
        <v>5</v>
      </c>
      <c r="AV79" s="218"/>
      <c r="AW79" s="218">
        <f>SUM(I79:AT79)</f>
        <v>67</v>
      </c>
    </row>
  </sheetData>
  <sortState xmlns:xlrd2="http://schemas.microsoft.com/office/spreadsheetml/2017/richdata2" ref="A19:BA33">
    <sortCondition ref="B19"/>
  </sortState>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'Valor HH'!$B$3:$B$80</xm:f>
          </x14:formula1>
          <xm:sqref>B6 B8 B10 B12 B16 B14 B18 B20 B22 B24 B26 B28 B30 B32 B34 B36 B38 B40 B42 B44 B46 B48 B50 B52 B54 B56 B58 B60 B62 B64 B66 B68 B70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0"/>
  <sheetViews>
    <sheetView showGridLines="0" topLeftCell="A21" workbookViewId="0">
      <selection activeCell="C25" sqref="C25"/>
    </sheetView>
  </sheetViews>
  <sheetFormatPr defaultRowHeight="15" x14ac:dyDescent="0.25"/>
  <cols>
    <col min="1" max="1" width="9.140625" style="239"/>
    <col min="2" max="2" width="44.42578125" bestFit="1" customWidth="1"/>
    <col min="3" max="3" width="12" style="101" customWidth="1"/>
    <col min="4" max="4" width="14.5703125" style="101" customWidth="1"/>
    <col min="5" max="5" width="10.85546875" customWidth="1"/>
    <col min="6" max="6" width="15.140625" customWidth="1"/>
    <col min="7" max="7" width="14.28515625" bestFit="1" customWidth="1"/>
    <col min="8" max="8" width="16.85546875" customWidth="1"/>
    <col min="9" max="9" width="16.140625" bestFit="1" customWidth="1"/>
  </cols>
  <sheetData>
    <row r="1" spans="1:9" ht="15.75" thickBot="1" x14ac:dyDescent="0.3">
      <c r="A1" s="239" t="s">
        <v>130</v>
      </c>
      <c r="B1" s="230" t="s">
        <v>131</v>
      </c>
      <c r="C1" s="236" t="s">
        <v>132</v>
      </c>
      <c r="D1" s="238" t="s">
        <v>133</v>
      </c>
      <c r="E1" s="241" t="s">
        <v>134</v>
      </c>
      <c r="F1" s="242" t="s">
        <v>135</v>
      </c>
      <c r="G1" s="244" t="s">
        <v>136</v>
      </c>
      <c r="H1" s="246" t="s">
        <v>137</v>
      </c>
      <c r="I1" s="102" t="s">
        <v>138</v>
      </c>
    </row>
    <row r="2" spans="1:9" ht="15.75" thickBot="1" x14ac:dyDescent="0.3">
      <c r="A2" s="239" t="s">
        <v>130</v>
      </c>
      <c r="B2" s="230" t="s">
        <v>139</v>
      </c>
      <c r="C2" s="236" t="s">
        <v>132</v>
      </c>
      <c r="D2" s="238" t="s">
        <v>133</v>
      </c>
      <c r="E2" s="240">
        <v>0</v>
      </c>
      <c r="F2" s="243">
        <v>0</v>
      </c>
      <c r="G2" s="245">
        <v>1</v>
      </c>
      <c r="H2" s="247">
        <v>1</v>
      </c>
      <c r="I2" s="102" t="s">
        <v>140</v>
      </c>
    </row>
    <row r="3" spans="1:9" ht="15.75" thickBot="1" x14ac:dyDescent="0.3">
      <c r="A3" s="239">
        <v>1</v>
      </c>
      <c r="B3" s="248" t="s">
        <v>122</v>
      </c>
      <c r="C3" s="249">
        <v>0</v>
      </c>
      <c r="D3" s="249">
        <f t="shared" ref="D3:D34" si="0">C3/220</f>
        <v>0</v>
      </c>
      <c r="E3" s="275">
        <v>0</v>
      </c>
      <c r="F3" s="275">
        <v>0</v>
      </c>
      <c r="G3" s="275">
        <v>0</v>
      </c>
      <c r="H3" s="275">
        <v>0</v>
      </c>
      <c r="I3" s="103">
        <v>0</v>
      </c>
    </row>
    <row r="4" spans="1:9" x14ac:dyDescent="0.25">
      <c r="A4" s="239">
        <f t="shared" ref="A4:A35" si="1">A3+1</f>
        <v>2</v>
      </c>
      <c r="B4" s="231" t="s">
        <v>116</v>
      </c>
      <c r="C4" s="237">
        <v>3323.1</v>
      </c>
      <c r="D4" s="237">
        <f t="shared" si="0"/>
        <v>15.105</v>
      </c>
      <c r="E4" s="101">
        <f t="shared" ref="E4:E35" si="2">D4*(1+$E$2)</f>
        <v>15.105</v>
      </c>
      <c r="F4" s="101">
        <f t="shared" ref="F4:F35" si="3">E4*(1+$F$2)</f>
        <v>15.105</v>
      </c>
      <c r="G4" s="101">
        <f t="shared" ref="G4:G35" si="4">F4*(1+$G$2)</f>
        <v>30.21</v>
      </c>
      <c r="H4" s="101">
        <f t="shared" ref="H4:H35" si="5">F4*(1+$H$2)</f>
        <v>30.21</v>
      </c>
      <c r="I4" s="103">
        <f t="shared" ref="I4:I35" si="6">(F4*44+G4*6+H4*10)/60</f>
        <v>19.132999999999999</v>
      </c>
    </row>
    <row r="5" spans="1:9" ht="15.75" thickBot="1" x14ac:dyDescent="0.3">
      <c r="A5" s="239">
        <f t="shared" si="1"/>
        <v>3</v>
      </c>
      <c r="B5" s="232" t="s">
        <v>141</v>
      </c>
      <c r="C5" s="237">
        <v>2468.64</v>
      </c>
      <c r="D5" s="237">
        <f t="shared" si="0"/>
        <v>11.221090909090908</v>
      </c>
      <c r="E5" s="101">
        <f t="shared" si="2"/>
        <v>11.221090909090908</v>
      </c>
      <c r="F5" s="101">
        <f t="shared" si="3"/>
        <v>11.221090909090908</v>
      </c>
      <c r="G5" s="101">
        <f t="shared" si="4"/>
        <v>22.442181818181815</v>
      </c>
      <c r="H5" s="101">
        <f t="shared" si="5"/>
        <v>22.442181818181815</v>
      </c>
      <c r="I5" s="103">
        <f t="shared" si="6"/>
        <v>14.213381818181817</v>
      </c>
    </row>
    <row r="6" spans="1:9" ht="15.75" thickBot="1" x14ac:dyDescent="0.3">
      <c r="A6" s="239">
        <f t="shared" si="1"/>
        <v>4</v>
      </c>
      <c r="B6" s="232" t="s">
        <v>142</v>
      </c>
      <c r="C6" s="237">
        <v>4770</v>
      </c>
      <c r="D6" s="237">
        <f t="shared" si="0"/>
        <v>21.681818181818183</v>
      </c>
      <c r="E6" s="101">
        <f t="shared" si="2"/>
        <v>21.681818181818183</v>
      </c>
      <c r="F6" s="101">
        <f t="shared" si="3"/>
        <v>21.681818181818183</v>
      </c>
      <c r="G6" s="101">
        <f t="shared" si="4"/>
        <v>43.363636363636367</v>
      </c>
      <c r="H6" s="101">
        <f t="shared" si="5"/>
        <v>43.363636363636367</v>
      </c>
      <c r="I6" s="103">
        <f t="shared" si="6"/>
        <v>27.463636363636365</v>
      </c>
    </row>
    <row r="7" spans="1:9" ht="15.75" thickBot="1" x14ac:dyDescent="0.3">
      <c r="A7" s="239">
        <f t="shared" si="1"/>
        <v>5</v>
      </c>
      <c r="B7" s="232" t="s">
        <v>143</v>
      </c>
      <c r="C7" s="237">
        <v>4185.9399999999996</v>
      </c>
      <c r="D7" s="237">
        <f t="shared" si="0"/>
        <v>19.026999999999997</v>
      </c>
      <c r="E7" s="101">
        <f t="shared" si="2"/>
        <v>19.026999999999997</v>
      </c>
      <c r="F7" s="101">
        <f t="shared" si="3"/>
        <v>19.026999999999997</v>
      </c>
      <c r="G7" s="101">
        <f t="shared" si="4"/>
        <v>38.053999999999995</v>
      </c>
      <c r="H7" s="101">
        <f t="shared" si="5"/>
        <v>38.053999999999995</v>
      </c>
      <c r="I7" s="103">
        <f t="shared" si="6"/>
        <v>24.100866666666661</v>
      </c>
    </row>
    <row r="8" spans="1:9" ht="15.75" thickBot="1" x14ac:dyDescent="0.3">
      <c r="A8" s="239">
        <f t="shared" si="1"/>
        <v>6</v>
      </c>
      <c r="B8" s="232" t="s">
        <v>144</v>
      </c>
      <c r="C8" s="237">
        <v>4452</v>
      </c>
      <c r="D8" s="237">
        <f t="shared" si="0"/>
        <v>20.236363636363638</v>
      </c>
      <c r="E8" s="101">
        <f t="shared" si="2"/>
        <v>20.236363636363638</v>
      </c>
      <c r="F8" s="101">
        <f t="shared" si="3"/>
        <v>20.236363636363638</v>
      </c>
      <c r="G8" s="101">
        <f t="shared" si="4"/>
        <v>40.472727272727276</v>
      </c>
      <c r="H8" s="101">
        <f t="shared" si="5"/>
        <v>40.472727272727276</v>
      </c>
      <c r="I8" s="103">
        <f t="shared" si="6"/>
        <v>25.632727272727276</v>
      </c>
    </row>
    <row r="9" spans="1:9" ht="15.75" thickBot="1" x14ac:dyDescent="0.3">
      <c r="A9" s="239">
        <f t="shared" si="1"/>
        <v>7</v>
      </c>
      <c r="B9" s="232" t="s">
        <v>145</v>
      </c>
      <c r="C9" s="237">
        <v>2438</v>
      </c>
      <c r="D9" s="237">
        <f t="shared" si="0"/>
        <v>11.081818181818182</v>
      </c>
      <c r="E9" s="101">
        <f t="shared" si="2"/>
        <v>11.081818181818182</v>
      </c>
      <c r="F9" s="101">
        <f t="shared" si="3"/>
        <v>11.081818181818182</v>
      </c>
      <c r="G9" s="101">
        <f t="shared" si="4"/>
        <v>22.163636363636364</v>
      </c>
      <c r="H9" s="101">
        <f t="shared" si="5"/>
        <v>22.163636363636364</v>
      </c>
      <c r="I9" s="103">
        <f t="shared" si="6"/>
        <v>14.036969696969697</v>
      </c>
    </row>
    <row r="10" spans="1:9" ht="15.75" thickBot="1" x14ac:dyDescent="0.3">
      <c r="A10" s="239">
        <f t="shared" si="1"/>
        <v>8</v>
      </c>
      <c r="B10" s="232" t="s">
        <v>146</v>
      </c>
      <c r="C10" s="235">
        <v>642.36</v>
      </c>
      <c r="D10" s="237">
        <f t="shared" si="0"/>
        <v>2.9198181818181821</v>
      </c>
      <c r="E10" s="101">
        <f t="shared" si="2"/>
        <v>2.9198181818181821</v>
      </c>
      <c r="F10" s="101">
        <f t="shared" si="3"/>
        <v>2.9198181818181821</v>
      </c>
      <c r="G10" s="101">
        <f t="shared" si="4"/>
        <v>5.8396363636363642</v>
      </c>
      <c r="H10" s="101">
        <f t="shared" si="5"/>
        <v>5.8396363636363642</v>
      </c>
      <c r="I10" s="103">
        <f t="shared" si="6"/>
        <v>3.6984363636363637</v>
      </c>
    </row>
    <row r="11" spans="1:9" x14ac:dyDescent="0.25">
      <c r="A11" s="239">
        <f t="shared" si="1"/>
        <v>9</v>
      </c>
      <c r="B11" s="231" t="s">
        <v>147</v>
      </c>
      <c r="C11" s="237">
        <v>2491</v>
      </c>
      <c r="D11" s="237">
        <f t="shared" si="0"/>
        <v>11.322727272727272</v>
      </c>
      <c r="E11" s="101">
        <f t="shared" si="2"/>
        <v>11.322727272727272</v>
      </c>
      <c r="F11" s="101">
        <f t="shared" si="3"/>
        <v>11.322727272727272</v>
      </c>
      <c r="G11" s="101">
        <f t="shared" si="4"/>
        <v>22.645454545454545</v>
      </c>
      <c r="H11" s="101">
        <f t="shared" si="5"/>
        <v>22.645454545454545</v>
      </c>
      <c r="I11" s="103">
        <f t="shared" si="6"/>
        <v>14.342121212121212</v>
      </c>
    </row>
    <row r="12" spans="1:9" x14ac:dyDescent="0.25">
      <c r="A12" s="239">
        <f t="shared" si="1"/>
        <v>10</v>
      </c>
      <c r="B12" s="231" t="s">
        <v>148</v>
      </c>
      <c r="C12" s="237">
        <v>2491</v>
      </c>
      <c r="D12" s="237">
        <f t="shared" si="0"/>
        <v>11.322727272727272</v>
      </c>
      <c r="E12" s="101">
        <f t="shared" si="2"/>
        <v>11.322727272727272</v>
      </c>
      <c r="F12" s="101">
        <f t="shared" si="3"/>
        <v>11.322727272727272</v>
      </c>
      <c r="G12" s="101">
        <f t="shared" si="4"/>
        <v>22.645454545454545</v>
      </c>
      <c r="H12" s="101">
        <f t="shared" si="5"/>
        <v>22.645454545454545</v>
      </c>
      <c r="I12" s="103">
        <f t="shared" si="6"/>
        <v>14.342121212121212</v>
      </c>
    </row>
    <row r="13" spans="1:9" ht="15.75" thickBot="1" x14ac:dyDescent="0.3">
      <c r="A13" s="239">
        <f t="shared" si="1"/>
        <v>11</v>
      </c>
      <c r="B13" s="232" t="s">
        <v>149</v>
      </c>
      <c r="C13" s="237">
        <v>1961.21</v>
      </c>
      <c r="D13" s="237">
        <f t="shared" si="0"/>
        <v>8.9145909090909097</v>
      </c>
      <c r="E13" s="101">
        <f t="shared" si="2"/>
        <v>8.9145909090909097</v>
      </c>
      <c r="F13" s="101">
        <f t="shared" si="3"/>
        <v>8.9145909090909097</v>
      </c>
      <c r="G13" s="101">
        <f t="shared" si="4"/>
        <v>17.829181818181819</v>
      </c>
      <c r="H13" s="101">
        <f t="shared" si="5"/>
        <v>17.829181818181819</v>
      </c>
      <c r="I13" s="103">
        <f t="shared" si="6"/>
        <v>11.291815151515152</v>
      </c>
    </row>
    <row r="14" spans="1:9" ht="15.75" thickBot="1" x14ac:dyDescent="0.3">
      <c r="A14" s="239">
        <f t="shared" si="1"/>
        <v>12</v>
      </c>
      <c r="B14" s="232" t="s">
        <v>150</v>
      </c>
      <c r="C14" s="237">
        <v>2049.62</v>
      </c>
      <c r="D14" s="237">
        <f t="shared" si="0"/>
        <v>9.3164545454545458</v>
      </c>
      <c r="E14" s="101">
        <f t="shared" si="2"/>
        <v>9.3164545454545458</v>
      </c>
      <c r="F14" s="101">
        <f t="shared" si="3"/>
        <v>9.3164545454545458</v>
      </c>
      <c r="G14" s="101">
        <f t="shared" si="4"/>
        <v>18.632909090909092</v>
      </c>
      <c r="H14" s="101">
        <f t="shared" si="5"/>
        <v>18.632909090909092</v>
      </c>
      <c r="I14" s="103">
        <f t="shared" si="6"/>
        <v>11.800842424242425</v>
      </c>
    </row>
    <row r="15" spans="1:9" ht="15.75" thickBot="1" x14ac:dyDescent="0.3">
      <c r="A15" s="239">
        <f t="shared" si="1"/>
        <v>13</v>
      </c>
      <c r="B15" s="232" t="s">
        <v>151</v>
      </c>
      <c r="C15" s="237">
        <v>2313.34</v>
      </c>
      <c r="D15" s="237">
        <f t="shared" si="0"/>
        <v>10.515181818181819</v>
      </c>
      <c r="E15" s="101">
        <f t="shared" si="2"/>
        <v>10.515181818181819</v>
      </c>
      <c r="F15" s="101">
        <f t="shared" si="3"/>
        <v>10.515181818181819</v>
      </c>
      <c r="G15" s="101">
        <f t="shared" si="4"/>
        <v>21.030363636363639</v>
      </c>
      <c r="H15" s="101">
        <f t="shared" si="5"/>
        <v>21.030363636363639</v>
      </c>
      <c r="I15" s="103">
        <f t="shared" si="6"/>
        <v>13.319230303030304</v>
      </c>
    </row>
    <row r="16" spans="1:9" ht="15.75" thickBot="1" x14ac:dyDescent="0.3">
      <c r="A16" s="239">
        <f t="shared" si="1"/>
        <v>14</v>
      </c>
      <c r="B16" s="232" t="s">
        <v>152</v>
      </c>
      <c r="C16" s="237">
        <v>1961.21</v>
      </c>
      <c r="D16" s="237">
        <f t="shared" si="0"/>
        <v>8.9145909090909097</v>
      </c>
      <c r="E16" s="101">
        <f t="shared" si="2"/>
        <v>8.9145909090909097</v>
      </c>
      <c r="F16" s="101">
        <f t="shared" si="3"/>
        <v>8.9145909090909097</v>
      </c>
      <c r="G16" s="101">
        <f t="shared" si="4"/>
        <v>17.829181818181819</v>
      </c>
      <c r="H16" s="101">
        <f t="shared" si="5"/>
        <v>17.829181818181819</v>
      </c>
      <c r="I16" s="103">
        <f t="shared" si="6"/>
        <v>11.291815151515152</v>
      </c>
    </row>
    <row r="17" spans="1:9" ht="15.75" thickBot="1" x14ac:dyDescent="0.3">
      <c r="A17" s="239">
        <f t="shared" si="1"/>
        <v>15</v>
      </c>
      <c r="B17" s="232" t="s">
        <v>153</v>
      </c>
      <c r="C17" s="237">
        <v>1550.78</v>
      </c>
      <c r="D17" s="237">
        <f t="shared" si="0"/>
        <v>7.0489999999999995</v>
      </c>
      <c r="E17" s="101">
        <f t="shared" si="2"/>
        <v>7.0489999999999995</v>
      </c>
      <c r="F17" s="101">
        <f t="shared" si="3"/>
        <v>7.0489999999999995</v>
      </c>
      <c r="G17" s="101">
        <f t="shared" si="4"/>
        <v>14.097999999999999</v>
      </c>
      <c r="H17" s="101">
        <f t="shared" si="5"/>
        <v>14.097999999999999</v>
      </c>
      <c r="I17" s="103">
        <f t="shared" si="6"/>
        <v>8.9287333333333319</v>
      </c>
    </row>
    <row r="18" spans="1:9" x14ac:dyDescent="0.25">
      <c r="A18" s="239">
        <f t="shared" si="1"/>
        <v>16</v>
      </c>
      <c r="B18" s="231" t="s">
        <v>111</v>
      </c>
      <c r="C18" s="237">
        <v>3100</v>
      </c>
      <c r="D18" s="237">
        <f t="shared" si="0"/>
        <v>14.090909090909092</v>
      </c>
      <c r="E18" s="101">
        <f t="shared" si="2"/>
        <v>14.090909090909092</v>
      </c>
      <c r="F18" s="101">
        <f t="shared" si="3"/>
        <v>14.090909090909092</v>
      </c>
      <c r="G18" s="101">
        <f t="shared" si="4"/>
        <v>28.181818181818183</v>
      </c>
      <c r="H18" s="101">
        <f t="shared" si="5"/>
        <v>28.181818181818183</v>
      </c>
      <c r="I18" s="103">
        <f t="shared" si="6"/>
        <v>17.848484848484851</v>
      </c>
    </row>
    <row r="19" spans="1:9" x14ac:dyDescent="0.25">
      <c r="A19" s="239">
        <f t="shared" si="1"/>
        <v>17</v>
      </c>
      <c r="B19" s="231" t="s">
        <v>154</v>
      </c>
      <c r="C19" s="237">
        <v>3064.25</v>
      </c>
      <c r="D19" s="237">
        <f t="shared" si="0"/>
        <v>13.92840909090909</v>
      </c>
      <c r="E19" s="101">
        <f t="shared" si="2"/>
        <v>13.92840909090909</v>
      </c>
      <c r="F19" s="101">
        <f t="shared" si="3"/>
        <v>13.92840909090909</v>
      </c>
      <c r="G19" s="101">
        <f t="shared" si="4"/>
        <v>27.856818181818181</v>
      </c>
      <c r="H19" s="101">
        <f t="shared" si="5"/>
        <v>27.856818181818181</v>
      </c>
      <c r="I19" s="103">
        <f t="shared" si="6"/>
        <v>17.642651515151513</v>
      </c>
    </row>
    <row r="20" spans="1:9" ht="15.75" thickBot="1" x14ac:dyDescent="0.3">
      <c r="A20" s="239">
        <f t="shared" si="1"/>
        <v>18</v>
      </c>
      <c r="B20" s="232" t="s">
        <v>155</v>
      </c>
      <c r="C20" s="237">
        <v>6249.76</v>
      </c>
      <c r="D20" s="237">
        <f t="shared" si="0"/>
        <v>28.408000000000001</v>
      </c>
      <c r="E20" s="101">
        <f t="shared" si="2"/>
        <v>28.408000000000001</v>
      </c>
      <c r="F20" s="101">
        <f t="shared" si="3"/>
        <v>28.408000000000001</v>
      </c>
      <c r="G20" s="101">
        <f t="shared" si="4"/>
        <v>56.816000000000003</v>
      </c>
      <c r="H20" s="101">
        <f t="shared" si="5"/>
        <v>56.816000000000003</v>
      </c>
      <c r="I20" s="103">
        <f t="shared" si="6"/>
        <v>35.983466666666665</v>
      </c>
    </row>
    <row r="21" spans="1:9" x14ac:dyDescent="0.25">
      <c r="A21" s="239">
        <f t="shared" si="1"/>
        <v>19</v>
      </c>
      <c r="B21" s="231" t="s">
        <v>156</v>
      </c>
      <c r="C21" s="237">
        <v>3637.92</v>
      </c>
      <c r="D21" s="237">
        <f t="shared" si="0"/>
        <v>16.536000000000001</v>
      </c>
      <c r="E21" s="101">
        <f t="shared" si="2"/>
        <v>16.536000000000001</v>
      </c>
      <c r="F21" s="101">
        <f t="shared" si="3"/>
        <v>16.536000000000001</v>
      </c>
      <c r="G21" s="101">
        <f t="shared" si="4"/>
        <v>33.072000000000003</v>
      </c>
      <c r="H21" s="101">
        <f t="shared" si="5"/>
        <v>33.072000000000003</v>
      </c>
      <c r="I21" s="103">
        <f t="shared" si="6"/>
        <v>20.945600000000002</v>
      </c>
    </row>
    <row r="22" spans="1:9" x14ac:dyDescent="0.25">
      <c r="A22" s="239">
        <f t="shared" si="1"/>
        <v>20</v>
      </c>
      <c r="B22" s="231" t="s">
        <v>157</v>
      </c>
      <c r="C22" s="235">
        <v>10684.8</v>
      </c>
      <c r="D22" s="237">
        <f t="shared" si="0"/>
        <v>48.567272727272723</v>
      </c>
      <c r="E22" s="101">
        <f t="shared" si="2"/>
        <v>48.567272727272723</v>
      </c>
      <c r="F22" s="101">
        <f t="shared" si="3"/>
        <v>48.567272727272723</v>
      </c>
      <c r="G22" s="101">
        <f t="shared" si="4"/>
        <v>97.134545454545446</v>
      </c>
      <c r="H22" s="101">
        <f t="shared" si="5"/>
        <v>97.134545454545446</v>
      </c>
      <c r="I22" s="103">
        <f t="shared" si="6"/>
        <v>61.518545454545453</v>
      </c>
    </row>
    <row r="23" spans="1:9" ht="15.75" thickBot="1" x14ac:dyDescent="0.3">
      <c r="A23" s="239">
        <f t="shared" si="1"/>
        <v>21</v>
      </c>
      <c r="B23" s="232" t="s">
        <v>158</v>
      </c>
      <c r="C23" s="235">
        <v>11448</v>
      </c>
      <c r="D23" s="237">
        <f t="shared" si="0"/>
        <v>52.036363636363639</v>
      </c>
      <c r="E23" s="101">
        <f t="shared" si="2"/>
        <v>52.036363636363639</v>
      </c>
      <c r="F23" s="101">
        <f t="shared" si="3"/>
        <v>52.036363636363639</v>
      </c>
      <c r="G23" s="101">
        <f t="shared" si="4"/>
        <v>104.07272727272728</v>
      </c>
      <c r="H23" s="101">
        <f t="shared" si="5"/>
        <v>104.07272727272728</v>
      </c>
      <c r="I23" s="103">
        <f t="shared" si="6"/>
        <v>65.912727272727281</v>
      </c>
    </row>
    <row r="24" spans="1:9" ht="15.75" thickBot="1" x14ac:dyDescent="0.3">
      <c r="A24" s="239">
        <f t="shared" si="1"/>
        <v>22</v>
      </c>
      <c r="B24" s="232" t="s">
        <v>159</v>
      </c>
      <c r="C24" s="237">
        <v>10684.8</v>
      </c>
      <c r="D24" s="237">
        <f t="shared" si="0"/>
        <v>48.567272727272723</v>
      </c>
      <c r="E24" s="101">
        <f t="shared" si="2"/>
        <v>48.567272727272723</v>
      </c>
      <c r="F24" s="101">
        <f t="shared" si="3"/>
        <v>48.567272727272723</v>
      </c>
      <c r="G24" s="101">
        <f t="shared" si="4"/>
        <v>97.134545454545446</v>
      </c>
      <c r="H24" s="101">
        <f t="shared" si="5"/>
        <v>97.134545454545446</v>
      </c>
      <c r="I24" s="103">
        <f t="shared" si="6"/>
        <v>61.518545454545453</v>
      </c>
    </row>
    <row r="25" spans="1:9" ht="15.75" thickBot="1" x14ac:dyDescent="0.3">
      <c r="A25" s="239">
        <f t="shared" si="1"/>
        <v>23</v>
      </c>
      <c r="B25" s="232" t="s">
        <v>121</v>
      </c>
      <c r="C25" s="237">
        <v>3348.75</v>
      </c>
      <c r="D25" s="237">
        <f t="shared" si="0"/>
        <v>15.221590909090908</v>
      </c>
      <c r="E25" s="101">
        <f t="shared" si="2"/>
        <v>15.221590909090908</v>
      </c>
      <c r="F25" s="101">
        <f t="shared" si="3"/>
        <v>15.221590909090908</v>
      </c>
      <c r="G25" s="101">
        <f t="shared" si="4"/>
        <v>30.443181818181817</v>
      </c>
      <c r="H25" s="101">
        <f t="shared" si="5"/>
        <v>30.443181818181817</v>
      </c>
      <c r="I25" s="103">
        <f t="shared" si="6"/>
        <v>19.280681818181815</v>
      </c>
    </row>
    <row r="26" spans="1:9" ht="15.75" thickBot="1" x14ac:dyDescent="0.3">
      <c r="A26" s="239">
        <f t="shared" si="1"/>
        <v>24</v>
      </c>
      <c r="B26" s="232" t="s">
        <v>160</v>
      </c>
      <c r="C26" s="237">
        <v>3248</v>
      </c>
      <c r="D26" s="237">
        <f t="shared" si="0"/>
        <v>14.763636363636364</v>
      </c>
      <c r="E26" s="101">
        <f t="shared" si="2"/>
        <v>14.763636363636364</v>
      </c>
      <c r="F26" s="101">
        <f t="shared" si="3"/>
        <v>14.763636363636364</v>
      </c>
      <c r="G26" s="101">
        <f t="shared" si="4"/>
        <v>29.527272727272727</v>
      </c>
      <c r="H26" s="101">
        <f t="shared" si="5"/>
        <v>29.527272727272727</v>
      </c>
      <c r="I26" s="103">
        <f t="shared" si="6"/>
        <v>18.700606060606059</v>
      </c>
    </row>
    <row r="27" spans="1:9" ht="15.75" thickBot="1" x14ac:dyDescent="0.3">
      <c r="A27" s="239">
        <f t="shared" si="1"/>
        <v>25</v>
      </c>
      <c r="B27" s="232" t="s">
        <v>161</v>
      </c>
      <c r="C27" s="237">
        <v>2910.34</v>
      </c>
      <c r="D27" s="237">
        <f t="shared" si="0"/>
        <v>13.228818181818182</v>
      </c>
      <c r="E27" s="101">
        <f t="shared" si="2"/>
        <v>13.228818181818182</v>
      </c>
      <c r="F27" s="101">
        <f t="shared" si="3"/>
        <v>13.228818181818182</v>
      </c>
      <c r="G27" s="101">
        <f t="shared" si="4"/>
        <v>26.457636363636365</v>
      </c>
      <c r="H27" s="101">
        <f t="shared" si="5"/>
        <v>26.457636363636365</v>
      </c>
      <c r="I27" s="103">
        <f t="shared" si="6"/>
        <v>16.75650303030303</v>
      </c>
    </row>
    <row r="28" spans="1:9" x14ac:dyDescent="0.25">
      <c r="A28" s="239">
        <f t="shared" si="1"/>
        <v>26</v>
      </c>
      <c r="B28" s="231" t="s">
        <v>110</v>
      </c>
      <c r="C28" s="237">
        <v>4398.47</v>
      </c>
      <c r="D28" s="237">
        <f t="shared" si="0"/>
        <v>19.993045454545456</v>
      </c>
      <c r="E28" s="101">
        <f t="shared" si="2"/>
        <v>19.993045454545456</v>
      </c>
      <c r="F28" s="101">
        <f t="shared" si="3"/>
        <v>19.993045454545456</v>
      </c>
      <c r="G28" s="101">
        <f t="shared" si="4"/>
        <v>39.986090909090912</v>
      </c>
      <c r="H28" s="101">
        <f t="shared" si="5"/>
        <v>39.986090909090912</v>
      </c>
      <c r="I28" s="103">
        <f t="shared" si="6"/>
        <v>25.324524242424239</v>
      </c>
    </row>
    <row r="29" spans="1:9" x14ac:dyDescent="0.25">
      <c r="A29" s="239">
        <f t="shared" si="1"/>
        <v>27</v>
      </c>
      <c r="B29" s="231" t="s">
        <v>162</v>
      </c>
      <c r="C29" s="237">
        <v>3740.53</v>
      </c>
      <c r="D29" s="237">
        <f t="shared" si="0"/>
        <v>17.00240909090909</v>
      </c>
      <c r="E29" s="101">
        <f t="shared" si="2"/>
        <v>17.00240909090909</v>
      </c>
      <c r="F29" s="101">
        <f t="shared" si="3"/>
        <v>17.00240909090909</v>
      </c>
      <c r="G29" s="101">
        <f t="shared" si="4"/>
        <v>34.00481818181818</v>
      </c>
      <c r="H29" s="101">
        <f t="shared" si="5"/>
        <v>34.00481818181818</v>
      </c>
      <c r="I29" s="103">
        <f t="shared" si="6"/>
        <v>21.536384848484847</v>
      </c>
    </row>
    <row r="30" spans="1:9" ht="15.75" thickBot="1" x14ac:dyDescent="0.3">
      <c r="A30" s="239">
        <f t="shared" si="1"/>
        <v>28</v>
      </c>
      <c r="B30" s="232" t="s">
        <v>163</v>
      </c>
      <c r="C30" s="237">
        <v>4398.1499999999996</v>
      </c>
      <c r="D30" s="237">
        <f t="shared" si="0"/>
        <v>19.991590909090906</v>
      </c>
      <c r="E30" s="101">
        <f t="shared" si="2"/>
        <v>19.991590909090906</v>
      </c>
      <c r="F30" s="101">
        <f t="shared" si="3"/>
        <v>19.991590909090906</v>
      </c>
      <c r="G30" s="101">
        <f t="shared" si="4"/>
        <v>39.983181818181812</v>
      </c>
      <c r="H30" s="101">
        <f t="shared" si="5"/>
        <v>39.983181818181812</v>
      </c>
      <c r="I30" s="103">
        <f t="shared" si="6"/>
        <v>25.322681818181817</v>
      </c>
    </row>
    <row r="31" spans="1:9" ht="15.75" thickBot="1" x14ac:dyDescent="0.3">
      <c r="A31" s="239">
        <f t="shared" si="1"/>
        <v>29</v>
      </c>
      <c r="B31" s="232" t="s">
        <v>164</v>
      </c>
      <c r="C31" s="237">
        <v>2722.22</v>
      </c>
      <c r="D31" s="237">
        <f t="shared" si="0"/>
        <v>12.373727272727272</v>
      </c>
      <c r="E31" s="101">
        <f t="shared" si="2"/>
        <v>12.373727272727272</v>
      </c>
      <c r="F31" s="101">
        <f t="shared" si="3"/>
        <v>12.373727272727272</v>
      </c>
      <c r="G31" s="101">
        <f t="shared" si="4"/>
        <v>24.747454545454545</v>
      </c>
      <c r="H31" s="101">
        <f t="shared" si="5"/>
        <v>24.747454545454545</v>
      </c>
      <c r="I31" s="103">
        <f t="shared" si="6"/>
        <v>15.673387878787878</v>
      </c>
    </row>
    <row r="32" spans="1:9" x14ac:dyDescent="0.25">
      <c r="A32" s="239">
        <f t="shared" si="1"/>
        <v>30</v>
      </c>
      <c r="B32" s="231" t="s">
        <v>165</v>
      </c>
      <c r="C32" s="237">
        <v>4187.8</v>
      </c>
      <c r="D32" s="237">
        <f t="shared" si="0"/>
        <v>19.035454545454545</v>
      </c>
      <c r="E32" s="101">
        <f t="shared" si="2"/>
        <v>19.035454545454545</v>
      </c>
      <c r="F32" s="101">
        <f t="shared" si="3"/>
        <v>19.035454545454545</v>
      </c>
      <c r="G32" s="101">
        <f t="shared" si="4"/>
        <v>38.07090909090909</v>
      </c>
      <c r="H32" s="101">
        <f t="shared" si="5"/>
        <v>38.07090909090909</v>
      </c>
      <c r="I32" s="103">
        <f t="shared" si="6"/>
        <v>24.111575757575757</v>
      </c>
    </row>
    <row r="33" spans="1:9" x14ac:dyDescent="0.25">
      <c r="A33" s="239">
        <f t="shared" si="1"/>
        <v>31</v>
      </c>
      <c r="B33" s="231" t="s">
        <v>166</v>
      </c>
      <c r="C33" s="237">
        <v>2900</v>
      </c>
      <c r="D33" s="237">
        <f t="shared" si="0"/>
        <v>13.181818181818182</v>
      </c>
      <c r="E33" s="101">
        <f t="shared" si="2"/>
        <v>13.181818181818182</v>
      </c>
      <c r="F33" s="101">
        <f t="shared" si="3"/>
        <v>13.181818181818182</v>
      </c>
      <c r="G33" s="101">
        <f t="shared" si="4"/>
        <v>26.363636363636363</v>
      </c>
      <c r="H33" s="101">
        <f t="shared" si="5"/>
        <v>26.363636363636363</v>
      </c>
      <c r="I33" s="103">
        <f t="shared" si="6"/>
        <v>16.696969696969699</v>
      </c>
    </row>
    <row r="34" spans="1:9" ht="15.75" thickBot="1" x14ac:dyDescent="0.3">
      <c r="A34" s="239">
        <f t="shared" si="1"/>
        <v>32</v>
      </c>
      <c r="B34" s="248" t="s">
        <v>104</v>
      </c>
      <c r="C34" s="249">
        <v>15000</v>
      </c>
      <c r="D34" s="249">
        <f t="shared" si="0"/>
        <v>68.181818181818187</v>
      </c>
      <c r="E34" s="275">
        <f t="shared" si="2"/>
        <v>68.181818181818187</v>
      </c>
      <c r="F34" s="275">
        <f t="shared" si="3"/>
        <v>68.181818181818187</v>
      </c>
      <c r="G34" s="275">
        <f t="shared" si="4"/>
        <v>136.36363636363637</v>
      </c>
      <c r="H34" s="275">
        <f t="shared" si="5"/>
        <v>136.36363636363637</v>
      </c>
      <c r="I34" s="103">
        <f t="shared" si="6"/>
        <v>86.36363636363636</v>
      </c>
    </row>
    <row r="35" spans="1:9" x14ac:dyDescent="0.25">
      <c r="A35" s="239">
        <f t="shared" si="1"/>
        <v>33</v>
      </c>
      <c r="B35" s="231" t="s">
        <v>167</v>
      </c>
      <c r="C35" s="237">
        <v>3222.82</v>
      </c>
      <c r="D35" s="237">
        <f t="shared" ref="D35:D66" si="7">C35/220</f>
        <v>14.64918181818182</v>
      </c>
      <c r="E35" s="101">
        <f t="shared" si="2"/>
        <v>14.64918181818182</v>
      </c>
      <c r="F35" s="101">
        <f t="shared" si="3"/>
        <v>14.64918181818182</v>
      </c>
      <c r="G35" s="101">
        <f t="shared" si="4"/>
        <v>29.298363636363639</v>
      </c>
      <c r="H35" s="101">
        <f t="shared" si="5"/>
        <v>29.298363636363639</v>
      </c>
      <c r="I35" s="103">
        <f t="shared" si="6"/>
        <v>18.555630303030306</v>
      </c>
    </row>
    <row r="36" spans="1:9" ht="15.75" thickBot="1" x14ac:dyDescent="0.3">
      <c r="A36" s="239">
        <f t="shared" ref="A36:A67" si="8">A35+1</f>
        <v>34</v>
      </c>
      <c r="B36" s="232" t="s">
        <v>119</v>
      </c>
      <c r="C36" s="237">
        <v>5322.14</v>
      </c>
      <c r="D36" s="237">
        <f t="shared" si="7"/>
        <v>24.191545454545455</v>
      </c>
      <c r="E36" s="101">
        <f t="shared" ref="E36:E67" si="9">D36*(1+$E$2)</f>
        <v>24.191545454545455</v>
      </c>
      <c r="F36" s="101">
        <f t="shared" ref="F36:F67" si="10">E36*(1+$F$2)</f>
        <v>24.191545454545455</v>
      </c>
      <c r="G36" s="101">
        <f t="shared" ref="G36:G67" si="11">F36*(1+$G$2)</f>
        <v>48.38309090909091</v>
      </c>
      <c r="H36" s="101">
        <f t="shared" ref="H36:H67" si="12">F36*(1+$H$2)</f>
        <v>48.38309090909091</v>
      </c>
      <c r="I36" s="103">
        <f t="shared" ref="I36:I67" si="13">(F36*44+G36*6+H36*10)/60</f>
        <v>30.642624242424244</v>
      </c>
    </row>
    <row r="37" spans="1:9" x14ac:dyDescent="0.25">
      <c r="A37" s="239">
        <f t="shared" si="8"/>
        <v>35</v>
      </c>
      <c r="B37" s="231" t="s">
        <v>117</v>
      </c>
      <c r="C37" s="237">
        <v>6396.68</v>
      </c>
      <c r="D37" s="237">
        <f t="shared" si="7"/>
        <v>29.075818181818182</v>
      </c>
      <c r="E37" s="101">
        <f t="shared" si="9"/>
        <v>29.075818181818182</v>
      </c>
      <c r="F37" s="101">
        <f t="shared" si="10"/>
        <v>29.075818181818182</v>
      </c>
      <c r="G37" s="101">
        <f t="shared" si="11"/>
        <v>58.151636363636364</v>
      </c>
      <c r="H37" s="101">
        <f t="shared" si="12"/>
        <v>58.151636363636364</v>
      </c>
      <c r="I37" s="103">
        <f t="shared" si="13"/>
        <v>36.8293696969697</v>
      </c>
    </row>
    <row r="38" spans="1:9" x14ac:dyDescent="0.25">
      <c r="A38" s="239">
        <f t="shared" si="8"/>
        <v>36</v>
      </c>
      <c r="B38" s="231" t="s">
        <v>118</v>
      </c>
      <c r="C38" s="237">
        <v>8480</v>
      </c>
      <c r="D38" s="237">
        <f t="shared" si="7"/>
        <v>38.545454545454547</v>
      </c>
      <c r="E38" s="101">
        <f t="shared" si="9"/>
        <v>38.545454545454547</v>
      </c>
      <c r="F38" s="101">
        <f t="shared" si="10"/>
        <v>38.545454545454547</v>
      </c>
      <c r="G38" s="101">
        <f t="shared" si="11"/>
        <v>77.090909090909093</v>
      </c>
      <c r="H38" s="101">
        <f t="shared" si="12"/>
        <v>77.090909090909093</v>
      </c>
      <c r="I38" s="103">
        <f t="shared" si="13"/>
        <v>48.824242424242428</v>
      </c>
    </row>
    <row r="39" spans="1:9" ht="15.75" thickBot="1" x14ac:dyDescent="0.3">
      <c r="A39" s="239">
        <f t="shared" si="8"/>
        <v>37</v>
      </c>
      <c r="B39" s="232" t="s">
        <v>168</v>
      </c>
      <c r="C39" s="237">
        <v>2128</v>
      </c>
      <c r="D39" s="237">
        <f t="shared" si="7"/>
        <v>9.672727272727272</v>
      </c>
      <c r="E39" s="101">
        <f t="shared" si="9"/>
        <v>9.672727272727272</v>
      </c>
      <c r="F39" s="101">
        <f t="shared" si="10"/>
        <v>9.672727272727272</v>
      </c>
      <c r="G39" s="101">
        <f t="shared" si="11"/>
        <v>19.345454545454544</v>
      </c>
      <c r="H39" s="101">
        <f t="shared" si="12"/>
        <v>19.345454545454544</v>
      </c>
      <c r="I39" s="103">
        <f t="shared" si="13"/>
        <v>12.25212121212121</v>
      </c>
    </row>
    <row r="40" spans="1:9" x14ac:dyDescent="0.25">
      <c r="A40" s="239">
        <f t="shared" si="8"/>
        <v>38</v>
      </c>
      <c r="B40" s="231" t="s">
        <v>169</v>
      </c>
      <c r="C40" s="237">
        <v>3750</v>
      </c>
      <c r="D40" s="237">
        <f t="shared" si="7"/>
        <v>17.045454545454547</v>
      </c>
      <c r="E40" s="101">
        <f t="shared" si="9"/>
        <v>17.045454545454547</v>
      </c>
      <c r="F40" s="101">
        <f t="shared" si="10"/>
        <v>17.045454545454547</v>
      </c>
      <c r="G40" s="101">
        <f t="shared" si="11"/>
        <v>34.090909090909093</v>
      </c>
      <c r="H40" s="101">
        <f t="shared" si="12"/>
        <v>34.090909090909093</v>
      </c>
      <c r="I40" s="103">
        <f t="shared" si="13"/>
        <v>21.59090909090909</v>
      </c>
    </row>
    <row r="41" spans="1:9" ht="15.75" thickBot="1" x14ac:dyDescent="0.3">
      <c r="A41" s="239">
        <f t="shared" si="8"/>
        <v>39</v>
      </c>
      <c r="B41" s="232" t="s">
        <v>170</v>
      </c>
      <c r="C41" s="237">
        <v>3735.2</v>
      </c>
      <c r="D41" s="237">
        <f t="shared" si="7"/>
        <v>16.978181818181817</v>
      </c>
      <c r="E41" s="101">
        <f t="shared" si="9"/>
        <v>16.978181818181817</v>
      </c>
      <c r="F41" s="101">
        <f t="shared" si="10"/>
        <v>16.978181818181817</v>
      </c>
      <c r="G41" s="101">
        <f t="shared" si="11"/>
        <v>33.956363636363633</v>
      </c>
      <c r="H41" s="101">
        <f t="shared" si="12"/>
        <v>33.956363636363633</v>
      </c>
      <c r="I41" s="103">
        <f t="shared" si="13"/>
        <v>21.505696969696967</v>
      </c>
    </row>
    <row r="42" spans="1:9" ht="15.75" thickBot="1" x14ac:dyDescent="0.3">
      <c r="A42" s="239">
        <f t="shared" si="8"/>
        <v>40</v>
      </c>
      <c r="B42" s="232" t="s">
        <v>171</v>
      </c>
      <c r="C42" s="237">
        <v>4400</v>
      </c>
      <c r="D42" s="237">
        <f t="shared" si="7"/>
        <v>20</v>
      </c>
      <c r="E42" s="101">
        <f t="shared" si="9"/>
        <v>20</v>
      </c>
      <c r="F42" s="101">
        <f t="shared" si="10"/>
        <v>20</v>
      </c>
      <c r="G42" s="101">
        <f t="shared" si="11"/>
        <v>40</v>
      </c>
      <c r="H42" s="101">
        <f t="shared" si="12"/>
        <v>40</v>
      </c>
      <c r="I42" s="103">
        <f t="shared" si="13"/>
        <v>25.333333333333332</v>
      </c>
    </row>
    <row r="43" spans="1:9" ht="15.75" thickBot="1" x14ac:dyDescent="0.3">
      <c r="A43" s="239">
        <f t="shared" si="8"/>
        <v>41</v>
      </c>
      <c r="B43" s="232" t="s">
        <v>172</v>
      </c>
      <c r="C43" s="237">
        <v>3300</v>
      </c>
      <c r="D43" s="237">
        <f t="shared" si="7"/>
        <v>15</v>
      </c>
      <c r="E43" s="101">
        <f t="shared" si="9"/>
        <v>15</v>
      </c>
      <c r="F43" s="101">
        <f t="shared" si="10"/>
        <v>15</v>
      </c>
      <c r="G43" s="101">
        <f t="shared" si="11"/>
        <v>30</v>
      </c>
      <c r="H43" s="101">
        <f t="shared" si="12"/>
        <v>30</v>
      </c>
      <c r="I43" s="103">
        <f t="shared" si="13"/>
        <v>19</v>
      </c>
    </row>
    <row r="44" spans="1:9" ht="15.75" thickBot="1" x14ac:dyDescent="0.3">
      <c r="A44" s="239">
        <f t="shared" si="8"/>
        <v>42</v>
      </c>
      <c r="B44" s="232" t="s">
        <v>173</v>
      </c>
      <c r="C44" s="237">
        <v>3800</v>
      </c>
      <c r="D44" s="237">
        <f t="shared" si="7"/>
        <v>17.272727272727273</v>
      </c>
      <c r="E44" s="101">
        <f t="shared" si="9"/>
        <v>17.272727272727273</v>
      </c>
      <c r="F44" s="101">
        <f t="shared" si="10"/>
        <v>17.272727272727273</v>
      </c>
      <c r="G44" s="101">
        <f t="shared" si="11"/>
        <v>34.545454545454547</v>
      </c>
      <c r="H44" s="101">
        <f t="shared" si="12"/>
        <v>34.545454545454547</v>
      </c>
      <c r="I44" s="103">
        <f t="shared" si="13"/>
        <v>21.878787878787879</v>
      </c>
    </row>
    <row r="45" spans="1:9" x14ac:dyDescent="0.25">
      <c r="A45" s="239">
        <f t="shared" si="8"/>
        <v>43</v>
      </c>
      <c r="B45" s="231" t="s">
        <v>174</v>
      </c>
      <c r="C45" s="237">
        <v>3129.06</v>
      </c>
      <c r="D45" s="237">
        <f t="shared" si="7"/>
        <v>14.222999999999999</v>
      </c>
      <c r="E45" s="101">
        <f t="shared" si="9"/>
        <v>14.222999999999999</v>
      </c>
      <c r="F45" s="101">
        <f t="shared" si="10"/>
        <v>14.222999999999999</v>
      </c>
      <c r="G45" s="101">
        <f t="shared" si="11"/>
        <v>28.445999999999998</v>
      </c>
      <c r="H45" s="101">
        <f t="shared" si="12"/>
        <v>28.445999999999998</v>
      </c>
      <c r="I45" s="103">
        <f t="shared" si="13"/>
        <v>18.015799999999999</v>
      </c>
    </row>
    <row r="46" spans="1:9" x14ac:dyDescent="0.25">
      <c r="A46" s="239">
        <f t="shared" si="8"/>
        <v>44</v>
      </c>
      <c r="B46" s="231" t="s">
        <v>175</v>
      </c>
      <c r="C46" s="237">
        <v>2576</v>
      </c>
      <c r="D46" s="237">
        <f t="shared" si="7"/>
        <v>11.709090909090909</v>
      </c>
      <c r="E46" s="101">
        <f t="shared" si="9"/>
        <v>11.709090909090909</v>
      </c>
      <c r="F46" s="101">
        <f t="shared" si="10"/>
        <v>11.709090909090909</v>
      </c>
      <c r="G46" s="101">
        <f t="shared" si="11"/>
        <v>23.418181818181818</v>
      </c>
      <c r="H46" s="101">
        <f t="shared" si="12"/>
        <v>23.418181818181818</v>
      </c>
      <c r="I46" s="103">
        <f t="shared" si="13"/>
        <v>14.831515151515154</v>
      </c>
    </row>
    <row r="47" spans="1:9" ht="15.75" thickBot="1" x14ac:dyDescent="0.3">
      <c r="A47" s="239">
        <f t="shared" si="8"/>
        <v>45</v>
      </c>
      <c r="B47" s="232" t="s">
        <v>176</v>
      </c>
      <c r="C47" s="237">
        <v>1550.78</v>
      </c>
      <c r="D47" s="237">
        <f t="shared" si="7"/>
        <v>7.0489999999999995</v>
      </c>
      <c r="E47" s="101">
        <f t="shared" si="9"/>
        <v>7.0489999999999995</v>
      </c>
      <c r="F47" s="101">
        <f t="shared" si="10"/>
        <v>7.0489999999999995</v>
      </c>
      <c r="G47" s="101">
        <f t="shared" si="11"/>
        <v>14.097999999999999</v>
      </c>
      <c r="H47" s="101">
        <f t="shared" si="12"/>
        <v>14.097999999999999</v>
      </c>
      <c r="I47" s="103">
        <f t="shared" si="13"/>
        <v>8.9287333333333319</v>
      </c>
    </row>
    <row r="48" spans="1:9" ht="15.75" thickBot="1" x14ac:dyDescent="0.3">
      <c r="A48" s="239">
        <f t="shared" si="8"/>
        <v>46</v>
      </c>
      <c r="B48" s="232" t="s">
        <v>177</v>
      </c>
      <c r="C48" s="237">
        <v>3502.66</v>
      </c>
      <c r="D48" s="237">
        <f t="shared" si="7"/>
        <v>15.921181818181818</v>
      </c>
      <c r="E48" s="101">
        <f t="shared" si="9"/>
        <v>15.921181818181818</v>
      </c>
      <c r="F48" s="101">
        <f t="shared" si="10"/>
        <v>15.921181818181818</v>
      </c>
      <c r="G48" s="101">
        <f t="shared" si="11"/>
        <v>31.842363636363636</v>
      </c>
      <c r="H48" s="101">
        <f t="shared" si="12"/>
        <v>31.842363636363636</v>
      </c>
      <c r="I48" s="103">
        <f t="shared" si="13"/>
        <v>20.166830303030302</v>
      </c>
    </row>
    <row r="49" spans="1:9" x14ac:dyDescent="0.25">
      <c r="A49" s="239">
        <f t="shared" si="8"/>
        <v>47</v>
      </c>
      <c r="B49" s="231" t="s">
        <v>120</v>
      </c>
      <c r="C49" s="237">
        <v>3502.66</v>
      </c>
      <c r="D49" s="237">
        <f t="shared" si="7"/>
        <v>15.921181818181818</v>
      </c>
      <c r="E49" s="101">
        <f t="shared" si="9"/>
        <v>15.921181818181818</v>
      </c>
      <c r="F49" s="101">
        <f t="shared" si="10"/>
        <v>15.921181818181818</v>
      </c>
      <c r="G49" s="101">
        <f t="shared" si="11"/>
        <v>31.842363636363636</v>
      </c>
      <c r="H49" s="101">
        <f t="shared" si="12"/>
        <v>31.842363636363636</v>
      </c>
      <c r="I49" s="103">
        <f t="shared" si="13"/>
        <v>20.166830303030302</v>
      </c>
    </row>
    <row r="50" spans="1:9" x14ac:dyDescent="0.25">
      <c r="A50" s="239">
        <f t="shared" si="8"/>
        <v>48</v>
      </c>
      <c r="B50" s="231" t="s">
        <v>178</v>
      </c>
      <c r="C50" s="237">
        <v>2681.8</v>
      </c>
      <c r="D50" s="237">
        <f t="shared" si="7"/>
        <v>12.190000000000001</v>
      </c>
      <c r="E50" s="101">
        <f t="shared" si="9"/>
        <v>12.190000000000001</v>
      </c>
      <c r="F50" s="101">
        <f t="shared" si="10"/>
        <v>12.190000000000001</v>
      </c>
      <c r="G50" s="101">
        <f t="shared" si="11"/>
        <v>24.380000000000003</v>
      </c>
      <c r="H50" s="101">
        <f t="shared" si="12"/>
        <v>24.380000000000003</v>
      </c>
      <c r="I50" s="103">
        <f t="shared" si="13"/>
        <v>15.440666666666667</v>
      </c>
    </row>
    <row r="51" spans="1:9" x14ac:dyDescent="0.25">
      <c r="A51" s="239">
        <f t="shared" si="8"/>
        <v>49</v>
      </c>
      <c r="B51" s="231" t="s">
        <v>179</v>
      </c>
      <c r="C51" s="237">
        <v>2411.29</v>
      </c>
      <c r="D51" s="237">
        <f t="shared" si="7"/>
        <v>10.96040909090909</v>
      </c>
      <c r="E51" s="101">
        <f t="shared" si="9"/>
        <v>10.96040909090909</v>
      </c>
      <c r="F51" s="101">
        <f t="shared" si="10"/>
        <v>10.96040909090909</v>
      </c>
      <c r="G51" s="101">
        <f t="shared" si="11"/>
        <v>21.920818181818181</v>
      </c>
      <c r="H51" s="101">
        <f t="shared" si="12"/>
        <v>21.920818181818181</v>
      </c>
      <c r="I51" s="103">
        <f t="shared" si="13"/>
        <v>13.883184848484849</v>
      </c>
    </row>
    <row r="52" spans="1:9" ht="15.75" thickBot="1" x14ac:dyDescent="0.3">
      <c r="A52" s="239">
        <f t="shared" si="8"/>
        <v>50</v>
      </c>
      <c r="B52" s="232" t="s">
        <v>180</v>
      </c>
      <c r="C52" s="237">
        <v>3144.66</v>
      </c>
      <c r="D52" s="237">
        <f t="shared" si="7"/>
        <v>14.293909090909091</v>
      </c>
      <c r="E52" s="101">
        <f t="shared" si="9"/>
        <v>14.293909090909091</v>
      </c>
      <c r="F52" s="101">
        <f t="shared" si="10"/>
        <v>14.293909090909091</v>
      </c>
      <c r="G52" s="101">
        <f t="shared" si="11"/>
        <v>28.587818181818182</v>
      </c>
      <c r="H52" s="101">
        <f t="shared" si="12"/>
        <v>28.587818181818182</v>
      </c>
      <c r="I52" s="103">
        <f t="shared" si="13"/>
        <v>18.10561818181818</v>
      </c>
    </row>
    <row r="53" spans="1:9" x14ac:dyDescent="0.25">
      <c r="A53" s="239">
        <f t="shared" si="8"/>
        <v>51</v>
      </c>
      <c r="B53" s="231" t="s">
        <v>181</v>
      </c>
      <c r="C53" s="237">
        <v>2523.2199999999998</v>
      </c>
      <c r="D53" s="237">
        <f t="shared" si="7"/>
        <v>11.469181818181818</v>
      </c>
      <c r="E53" s="101">
        <f t="shared" si="9"/>
        <v>11.469181818181818</v>
      </c>
      <c r="F53" s="101">
        <f t="shared" si="10"/>
        <v>11.469181818181818</v>
      </c>
      <c r="G53" s="101">
        <f t="shared" si="11"/>
        <v>22.938363636363636</v>
      </c>
      <c r="H53" s="101">
        <f t="shared" si="12"/>
        <v>22.938363636363636</v>
      </c>
      <c r="I53" s="103">
        <f t="shared" si="13"/>
        <v>14.527630303030303</v>
      </c>
    </row>
    <row r="54" spans="1:9" x14ac:dyDescent="0.25">
      <c r="A54" s="239">
        <f t="shared" si="8"/>
        <v>52</v>
      </c>
      <c r="B54" s="231" t="s">
        <v>182</v>
      </c>
      <c r="C54" s="237">
        <v>2010.18</v>
      </c>
      <c r="D54" s="237">
        <f t="shared" si="7"/>
        <v>9.1371818181818192</v>
      </c>
      <c r="E54" s="101">
        <f t="shared" si="9"/>
        <v>9.1371818181818192</v>
      </c>
      <c r="F54" s="101">
        <f t="shared" si="10"/>
        <v>9.1371818181818192</v>
      </c>
      <c r="G54" s="101">
        <f t="shared" si="11"/>
        <v>18.274363636363638</v>
      </c>
      <c r="H54" s="101">
        <f t="shared" si="12"/>
        <v>18.274363636363638</v>
      </c>
      <c r="I54" s="103">
        <f t="shared" si="13"/>
        <v>11.573763636363639</v>
      </c>
    </row>
    <row r="55" spans="1:9" ht="15.75" thickBot="1" x14ac:dyDescent="0.3">
      <c r="A55" s="239">
        <f t="shared" si="8"/>
        <v>53</v>
      </c>
      <c r="B55" s="232" t="s">
        <v>183</v>
      </c>
      <c r="C55" s="237">
        <v>2910.34</v>
      </c>
      <c r="D55" s="237">
        <f t="shared" si="7"/>
        <v>13.228818181818182</v>
      </c>
      <c r="E55" s="101">
        <f t="shared" si="9"/>
        <v>13.228818181818182</v>
      </c>
      <c r="F55" s="101">
        <f t="shared" si="10"/>
        <v>13.228818181818182</v>
      </c>
      <c r="G55" s="101">
        <f t="shared" si="11"/>
        <v>26.457636363636365</v>
      </c>
      <c r="H55" s="101">
        <f t="shared" si="12"/>
        <v>26.457636363636365</v>
      </c>
      <c r="I55" s="103">
        <f t="shared" si="13"/>
        <v>16.75650303030303</v>
      </c>
    </row>
    <row r="56" spans="1:9" ht="15.75" thickBot="1" x14ac:dyDescent="0.3">
      <c r="A56" s="239">
        <f t="shared" si="8"/>
        <v>54</v>
      </c>
      <c r="B56" s="232" t="s">
        <v>184</v>
      </c>
      <c r="C56" s="237">
        <v>3369.27</v>
      </c>
      <c r="D56" s="237">
        <f t="shared" si="7"/>
        <v>15.314863636363636</v>
      </c>
      <c r="E56" s="101">
        <f t="shared" si="9"/>
        <v>15.314863636363636</v>
      </c>
      <c r="F56" s="101">
        <f t="shared" si="10"/>
        <v>15.314863636363636</v>
      </c>
      <c r="G56" s="101">
        <f t="shared" si="11"/>
        <v>30.629727272727273</v>
      </c>
      <c r="H56" s="101">
        <f t="shared" si="12"/>
        <v>30.629727272727273</v>
      </c>
      <c r="I56" s="103">
        <f t="shared" si="13"/>
        <v>19.398827272727271</v>
      </c>
    </row>
    <row r="57" spans="1:9" ht="15.75" thickBot="1" x14ac:dyDescent="0.3">
      <c r="A57" s="239">
        <f t="shared" si="8"/>
        <v>55</v>
      </c>
      <c r="B57" s="232" t="s">
        <v>185</v>
      </c>
      <c r="C57" s="237">
        <v>3981.87</v>
      </c>
      <c r="D57" s="237">
        <f t="shared" si="7"/>
        <v>18.099409090909091</v>
      </c>
      <c r="E57" s="101">
        <f t="shared" si="9"/>
        <v>18.099409090909091</v>
      </c>
      <c r="F57" s="101">
        <f t="shared" si="10"/>
        <v>18.099409090909091</v>
      </c>
      <c r="G57" s="101">
        <f t="shared" si="11"/>
        <v>36.198818181818183</v>
      </c>
      <c r="H57" s="101">
        <f t="shared" si="12"/>
        <v>36.198818181818183</v>
      </c>
      <c r="I57" s="103">
        <f t="shared" si="13"/>
        <v>22.925918181818183</v>
      </c>
    </row>
    <row r="58" spans="1:9" ht="15.75" thickBot="1" x14ac:dyDescent="0.3">
      <c r="A58" s="239">
        <f t="shared" si="8"/>
        <v>56</v>
      </c>
      <c r="B58" s="232" t="s">
        <v>186</v>
      </c>
      <c r="C58" s="237">
        <v>4492.3599999999997</v>
      </c>
      <c r="D58" s="237">
        <f t="shared" si="7"/>
        <v>20.419818181818179</v>
      </c>
      <c r="E58" s="101">
        <f t="shared" si="9"/>
        <v>20.419818181818179</v>
      </c>
      <c r="F58" s="101">
        <f t="shared" si="10"/>
        <v>20.419818181818179</v>
      </c>
      <c r="G58" s="101">
        <f t="shared" si="11"/>
        <v>40.839636363636359</v>
      </c>
      <c r="H58" s="101">
        <f t="shared" si="12"/>
        <v>40.839636363636359</v>
      </c>
      <c r="I58" s="103">
        <f t="shared" si="13"/>
        <v>25.865103030303029</v>
      </c>
    </row>
    <row r="59" spans="1:9" x14ac:dyDescent="0.25">
      <c r="A59" s="239">
        <f t="shared" si="8"/>
        <v>57</v>
      </c>
      <c r="B59" s="231" t="s">
        <v>187</v>
      </c>
      <c r="C59" s="237">
        <v>5411.26</v>
      </c>
      <c r="D59" s="237">
        <f t="shared" si="7"/>
        <v>24.596636363636364</v>
      </c>
      <c r="E59" s="101">
        <f t="shared" si="9"/>
        <v>24.596636363636364</v>
      </c>
      <c r="F59" s="101">
        <f t="shared" si="10"/>
        <v>24.596636363636364</v>
      </c>
      <c r="G59" s="101">
        <f t="shared" si="11"/>
        <v>49.193272727272728</v>
      </c>
      <c r="H59" s="101">
        <f t="shared" si="12"/>
        <v>49.193272727272728</v>
      </c>
      <c r="I59" s="103">
        <f t="shared" si="13"/>
        <v>31.155739393939392</v>
      </c>
    </row>
    <row r="60" spans="1:9" x14ac:dyDescent="0.25">
      <c r="A60" s="239">
        <f t="shared" si="8"/>
        <v>58</v>
      </c>
      <c r="B60" s="231" t="s">
        <v>188</v>
      </c>
      <c r="C60" s="237">
        <v>2201.41</v>
      </c>
      <c r="D60" s="237">
        <f t="shared" si="7"/>
        <v>10.00640909090909</v>
      </c>
      <c r="E60" s="101">
        <f t="shared" si="9"/>
        <v>10.00640909090909</v>
      </c>
      <c r="F60" s="101">
        <f t="shared" si="10"/>
        <v>10.00640909090909</v>
      </c>
      <c r="G60" s="101">
        <f t="shared" si="11"/>
        <v>20.012818181818179</v>
      </c>
      <c r="H60" s="101">
        <f t="shared" si="12"/>
        <v>20.012818181818179</v>
      </c>
      <c r="I60" s="103">
        <f t="shared" si="13"/>
        <v>12.674784848484848</v>
      </c>
    </row>
    <row r="61" spans="1:9" x14ac:dyDescent="0.25">
      <c r="A61" s="239">
        <f t="shared" si="8"/>
        <v>59</v>
      </c>
      <c r="B61" s="231" t="s">
        <v>189</v>
      </c>
      <c r="C61" s="237">
        <v>2201.41</v>
      </c>
      <c r="D61" s="237">
        <f t="shared" si="7"/>
        <v>10.00640909090909</v>
      </c>
      <c r="E61" s="101">
        <f t="shared" si="9"/>
        <v>10.00640909090909</v>
      </c>
      <c r="F61" s="101">
        <f t="shared" si="10"/>
        <v>10.00640909090909</v>
      </c>
      <c r="G61" s="101">
        <f t="shared" si="11"/>
        <v>20.012818181818179</v>
      </c>
      <c r="H61" s="101">
        <f t="shared" si="12"/>
        <v>20.012818181818179</v>
      </c>
      <c r="I61" s="103">
        <f t="shared" si="13"/>
        <v>12.674784848484848</v>
      </c>
    </row>
    <row r="62" spans="1:9" x14ac:dyDescent="0.25">
      <c r="A62" s="239">
        <f t="shared" si="8"/>
        <v>60</v>
      </c>
      <c r="B62" s="231" t="s">
        <v>190</v>
      </c>
      <c r="C62" s="237">
        <v>2276.02</v>
      </c>
      <c r="D62" s="237">
        <f t="shared" si="7"/>
        <v>10.345545454545455</v>
      </c>
      <c r="E62" s="101">
        <f t="shared" si="9"/>
        <v>10.345545454545455</v>
      </c>
      <c r="F62" s="101">
        <f t="shared" si="10"/>
        <v>10.345545454545455</v>
      </c>
      <c r="G62" s="101">
        <f t="shared" si="11"/>
        <v>20.69109090909091</v>
      </c>
      <c r="H62" s="101">
        <f t="shared" si="12"/>
        <v>20.69109090909091</v>
      </c>
      <c r="I62" s="103">
        <f t="shared" si="13"/>
        <v>13.104357575757577</v>
      </c>
    </row>
    <row r="63" spans="1:9" x14ac:dyDescent="0.25">
      <c r="A63" s="239">
        <f t="shared" si="8"/>
        <v>61</v>
      </c>
      <c r="B63" s="231" t="s">
        <v>191</v>
      </c>
      <c r="C63" s="237">
        <v>1776.05</v>
      </c>
      <c r="D63" s="237">
        <f t="shared" si="7"/>
        <v>8.0729545454545448</v>
      </c>
      <c r="E63" s="101">
        <f t="shared" si="9"/>
        <v>8.0729545454545448</v>
      </c>
      <c r="F63" s="101">
        <f t="shared" si="10"/>
        <v>8.0729545454545448</v>
      </c>
      <c r="G63" s="101">
        <f t="shared" si="11"/>
        <v>16.14590909090909</v>
      </c>
      <c r="H63" s="101">
        <f t="shared" si="12"/>
        <v>16.14590909090909</v>
      </c>
      <c r="I63" s="103">
        <f t="shared" si="13"/>
        <v>10.225742424242423</v>
      </c>
    </row>
    <row r="64" spans="1:9" ht="15.75" thickBot="1" x14ac:dyDescent="0.3">
      <c r="A64" s="239">
        <f t="shared" si="8"/>
        <v>62</v>
      </c>
      <c r="B64" s="232" t="s">
        <v>113</v>
      </c>
      <c r="C64" s="237">
        <v>3999.38</v>
      </c>
      <c r="D64" s="237">
        <f t="shared" si="7"/>
        <v>18.179000000000002</v>
      </c>
      <c r="E64" s="101">
        <f t="shared" si="9"/>
        <v>18.179000000000002</v>
      </c>
      <c r="F64" s="101">
        <f t="shared" si="10"/>
        <v>18.179000000000002</v>
      </c>
      <c r="G64" s="101">
        <f t="shared" si="11"/>
        <v>36.358000000000004</v>
      </c>
      <c r="H64" s="101">
        <f t="shared" si="12"/>
        <v>36.358000000000004</v>
      </c>
      <c r="I64" s="103">
        <f t="shared" si="13"/>
        <v>23.026733333333336</v>
      </c>
    </row>
    <row r="65" spans="1:9" ht="15.75" thickBot="1" x14ac:dyDescent="0.3">
      <c r="A65" s="239">
        <f t="shared" si="8"/>
        <v>63</v>
      </c>
      <c r="B65" s="232" t="s">
        <v>192</v>
      </c>
      <c r="C65" s="237">
        <v>5883.64</v>
      </c>
      <c r="D65" s="237">
        <f t="shared" si="7"/>
        <v>26.743818181818185</v>
      </c>
      <c r="E65" s="101">
        <f t="shared" si="9"/>
        <v>26.743818181818185</v>
      </c>
      <c r="F65" s="101">
        <f t="shared" si="10"/>
        <v>26.743818181818185</v>
      </c>
      <c r="G65" s="101">
        <f t="shared" si="11"/>
        <v>53.487636363636369</v>
      </c>
      <c r="H65" s="101">
        <f t="shared" si="12"/>
        <v>53.487636363636369</v>
      </c>
      <c r="I65" s="103">
        <f t="shared" si="13"/>
        <v>33.87550303030303</v>
      </c>
    </row>
    <row r="66" spans="1:9" ht="15.75" thickBot="1" x14ac:dyDescent="0.3">
      <c r="A66" s="239">
        <f t="shared" si="8"/>
        <v>64</v>
      </c>
      <c r="B66" s="232" t="s">
        <v>193</v>
      </c>
      <c r="C66" s="237">
        <v>4511.3599999999997</v>
      </c>
      <c r="D66" s="237">
        <f t="shared" si="7"/>
        <v>20.506181818181815</v>
      </c>
      <c r="E66" s="101">
        <f t="shared" si="9"/>
        <v>20.506181818181815</v>
      </c>
      <c r="F66" s="101">
        <f t="shared" si="10"/>
        <v>20.506181818181815</v>
      </c>
      <c r="G66" s="101">
        <f t="shared" si="11"/>
        <v>41.012363636363631</v>
      </c>
      <c r="H66" s="101">
        <f t="shared" si="12"/>
        <v>41.012363636363631</v>
      </c>
      <c r="I66" s="103">
        <f t="shared" si="13"/>
        <v>25.974496969696968</v>
      </c>
    </row>
    <row r="67" spans="1:9" ht="15.75" thickBot="1" x14ac:dyDescent="0.3">
      <c r="A67" s="239">
        <f t="shared" si="8"/>
        <v>65</v>
      </c>
      <c r="B67" s="232" t="s">
        <v>108</v>
      </c>
      <c r="C67" s="237">
        <v>6371.02</v>
      </c>
      <c r="D67" s="237">
        <f t="shared" ref="D67:D79" si="14">C67/220</f>
        <v>28.959181818181822</v>
      </c>
      <c r="E67" s="101">
        <f t="shared" si="9"/>
        <v>28.959181818181822</v>
      </c>
      <c r="F67" s="101">
        <f t="shared" si="10"/>
        <v>28.959181818181822</v>
      </c>
      <c r="G67" s="101">
        <f t="shared" si="11"/>
        <v>57.918363636363644</v>
      </c>
      <c r="H67" s="101">
        <f t="shared" si="12"/>
        <v>57.918363636363644</v>
      </c>
      <c r="I67" s="103">
        <f t="shared" si="13"/>
        <v>36.681630303030303</v>
      </c>
    </row>
    <row r="68" spans="1:9" ht="15.75" thickBot="1" x14ac:dyDescent="0.3">
      <c r="A68" s="239">
        <f t="shared" ref="A68:A79" si="15">A67+1</f>
        <v>66</v>
      </c>
      <c r="B68" s="232" t="s">
        <v>194</v>
      </c>
      <c r="C68" s="237">
        <v>5883.64</v>
      </c>
      <c r="D68" s="237">
        <f t="shared" si="14"/>
        <v>26.743818181818185</v>
      </c>
      <c r="E68" s="101">
        <f t="shared" ref="E68:E79" si="16">D68*(1+$E$2)</f>
        <v>26.743818181818185</v>
      </c>
      <c r="F68" s="101">
        <f t="shared" ref="F68:F79" si="17">E68*(1+$F$2)</f>
        <v>26.743818181818185</v>
      </c>
      <c r="G68" s="101">
        <f t="shared" ref="G68:G79" si="18">F68*(1+$G$2)</f>
        <v>53.487636363636369</v>
      </c>
      <c r="H68" s="101">
        <f t="shared" ref="H68:H79" si="19">F68*(1+$H$2)</f>
        <v>53.487636363636369</v>
      </c>
      <c r="I68" s="103">
        <f t="shared" ref="I68:I79" si="20">(F68*44+G68*6+H68*10)/60</f>
        <v>33.87550303030303</v>
      </c>
    </row>
    <row r="69" spans="1:9" x14ac:dyDescent="0.25">
      <c r="A69" s="239">
        <f t="shared" si="15"/>
        <v>67</v>
      </c>
      <c r="B69" s="231" t="s">
        <v>195</v>
      </c>
      <c r="C69" s="237">
        <v>6292.16</v>
      </c>
      <c r="D69" s="237">
        <f t="shared" si="14"/>
        <v>28.600727272727273</v>
      </c>
      <c r="E69" s="101">
        <f t="shared" si="16"/>
        <v>28.600727272727273</v>
      </c>
      <c r="F69" s="101">
        <f t="shared" si="17"/>
        <v>28.600727272727273</v>
      </c>
      <c r="G69" s="101">
        <f t="shared" si="18"/>
        <v>57.201454545454546</v>
      </c>
      <c r="H69" s="101">
        <f t="shared" si="19"/>
        <v>57.201454545454546</v>
      </c>
      <c r="I69" s="103">
        <f t="shared" si="20"/>
        <v>36.22758787878788</v>
      </c>
    </row>
    <row r="70" spans="1:9" x14ac:dyDescent="0.25">
      <c r="A70" s="239">
        <f t="shared" si="15"/>
        <v>68</v>
      </c>
      <c r="B70" s="231" t="s">
        <v>196</v>
      </c>
      <c r="C70" s="237">
        <v>6457.31</v>
      </c>
      <c r="D70" s="237">
        <f t="shared" si="14"/>
        <v>29.351409090909094</v>
      </c>
      <c r="E70" s="101">
        <f t="shared" si="16"/>
        <v>29.351409090909094</v>
      </c>
      <c r="F70" s="101">
        <f t="shared" si="17"/>
        <v>29.351409090909094</v>
      </c>
      <c r="G70" s="101">
        <f t="shared" si="18"/>
        <v>58.702818181818188</v>
      </c>
      <c r="H70" s="101">
        <f t="shared" si="19"/>
        <v>58.702818181818188</v>
      </c>
      <c r="I70" s="103">
        <f t="shared" si="20"/>
        <v>37.178451515151522</v>
      </c>
    </row>
    <row r="71" spans="1:9" x14ac:dyDescent="0.25">
      <c r="A71" s="239">
        <f t="shared" si="15"/>
        <v>69</v>
      </c>
      <c r="B71" s="231" t="s">
        <v>197</v>
      </c>
      <c r="C71" s="237">
        <v>2171.94</v>
      </c>
      <c r="D71" s="237">
        <f t="shared" si="14"/>
        <v>9.8724545454545449</v>
      </c>
      <c r="E71" s="101">
        <f t="shared" si="16"/>
        <v>9.8724545454545449</v>
      </c>
      <c r="F71" s="101">
        <f t="shared" si="17"/>
        <v>9.8724545454545449</v>
      </c>
      <c r="G71" s="101">
        <f t="shared" si="18"/>
        <v>19.74490909090909</v>
      </c>
      <c r="H71" s="101">
        <f t="shared" si="19"/>
        <v>19.74490909090909</v>
      </c>
      <c r="I71" s="103">
        <f t="shared" si="20"/>
        <v>12.505109090909089</v>
      </c>
    </row>
    <row r="72" spans="1:9" ht="15.75" thickBot="1" x14ac:dyDescent="0.3">
      <c r="A72" s="239">
        <f t="shared" si="15"/>
        <v>70</v>
      </c>
      <c r="B72" s="232" t="s">
        <v>198</v>
      </c>
      <c r="C72" s="237">
        <v>3472</v>
      </c>
      <c r="D72" s="237">
        <f t="shared" si="14"/>
        <v>15.781818181818181</v>
      </c>
      <c r="E72" s="101">
        <f t="shared" si="16"/>
        <v>15.781818181818181</v>
      </c>
      <c r="F72" s="101">
        <f t="shared" si="17"/>
        <v>15.781818181818181</v>
      </c>
      <c r="G72" s="101">
        <f t="shared" si="18"/>
        <v>31.563636363636363</v>
      </c>
      <c r="H72" s="101">
        <f t="shared" si="19"/>
        <v>31.563636363636363</v>
      </c>
      <c r="I72" s="103">
        <f t="shared" si="20"/>
        <v>19.990303030303032</v>
      </c>
    </row>
    <row r="73" spans="1:9" x14ac:dyDescent="0.25">
      <c r="A73" s="239">
        <f t="shared" si="15"/>
        <v>71</v>
      </c>
      <c r="B73" s="231" t="s">
        <v>199</v>
      </c>
      <c r="C73" s="237">
        <v>4008.71</v>
      </c>
      <c r="D73" s="237">
        <f t="shared" si="14"/>
        <v>18.221409090909091</v>
      </c>
      <c r="E73" s="101">
        <f t="shared" si="16"/>
        <v>18.221409090909091</v>
      </c>
      <c r="F73" s="101">
        <f t="shared" si="17"/>
        <v>18.221409090909091</v>
      </c>
      <c r="G73" s="101">
        <f t="shared" si="18"/>
        <v>36.442818181818183</v>
      </c>
      <c r="H73" s="101">
        <f t="shared" si="19"/>
        <v>36.442818181818183</v>
      </c>
      <c r="I73" s="103">
        <f t="shared" si="20"/>
        <v>23.080451515151516</v>
      </c>
    </row>
    <row r="74" spans="1:9" ht="15.75" thickBot="1" x14ac:dyDescent="0.3">
      <c r="A74" s="239">
        <f t="shared" si="15"/>
        <v>72</v>
      </c>
      <c r="B74" s="232" t="s">
        <v>109</v>
      </c>
      <c r="C74" s="237">
        <v>5269.62</v>
      </c>
      <c r="D74" s="237">
        <f t="shared" si="14"/>
        <v>23.952818181818181</v>
      </c>
      <c r="E74" s="101">
        <f t="shared" si="16"/>
        <v>23.952818181818181</v>
      </c>
      <c r="F74" s="101">
        <f t="shared" si="17"/>
        <v>23.952818181818181</v>
      </c>
      <c r="G74" s="101">
        <f t="shared" si="18"/>
        <v>47.905636363636361</v>
      </c>
      <c r="H74" s="101">
        <f t="shared" si="19"/>
        <v>47.905636363636361</v>
      </c>
      <c r="I74" s="103">
        <f t="shared" si="20"/>
        <v>30.340236363636361</v>
      </c>
    </row>
    <row r="75" spans="1:9" x14ac:dyDescent="0.25">
      <c r="A75" s="239">
        <f t="shared" si="15"/>
        <v>73</v>
      </c>
      <c r="B75" s="231" t="s">
        <v>200</v>
      </c>
      <c r="C75" s="237">
        <v>3100</v>
      </c>
      <c r="D75" s="237">
        <f t="shared" si="14"/>
        <v>14.090909090909092</v>
      </c>
      <c r="E75" s="101">
        <f t="shared" si="16"/>
        <v>14.090909090909092</v>
      </c>
      <c r="F75" s="101">
        <f t="shared" si="17"/>
        <v>14.090909090909092</v>
      </c>
      <c r="G75" s="101">
        <f t="shared" si="18"/>
        <v>28.181818181818183</v>
      </c>
      <c r="H75" s="101">
        <f t="shared" si="19"/>
        <v>28.181818181818183</v>
      </c>
      <c r="I75" s="103">
        <f t="shared" si="20"/>
        <v>17.848484848484851</v>
      </c>
    </row>
    <row r="76" spans="1:9" x14ac:dyDescent="0.25">
      <c r="A76" s="239">
        <f t="shared" si="15"/>
        <v>74</v>
      </c>
      <c r="B76" s="231" t="s">
        <v>115</v>
      </c>
      <c r="C76" s="237">
        <v>4008.71</v>
      </c>
      <c r="D76" s="237">
        <f t="shared" si="14"/>
        <v>18.221409090909091</v>
      </c>
      <c r="E76" s="101">
        <f t="shared" si="16"/>
        <v>18.221409090909091</v>
      </c>
      <c r="F76" s="101">
        <f t="shared" si="17"/>
        <v>18.221409090909091</v>
      </c>
      <c r="G76" s="101">
        <f t="shared" si="18"/>
        <v>36.442818181818183</v>
      </c>
      <c r="H76" s="101">
        <f t="shared" si="19"/>
        <v>36.442818181818183</v>
      </c>
      <c r="I76" s="103">
        <f t="shared" si="20"/>
        <v>23.080451515151516</v>
      </c>
    </row>
    <row r="77" spans="1:9" x14ac:dyDescent="0.25">
      <c r="A77" s="239">
        <f t="shared" si="15"/>
        <v>75</v>
      </c>
      <c r="B77" s="231" t="s">
        <v>201</v>
      </c>
      <c r="C77" s="237">
        <v>5160.72</v>
      </c>
      <c r="D77" s="237">
        <f t="shared" si="14"/>
        <v>23.457818181818183</v>
      </c>
      <c r="E77" s="101">
        <f t="shared" si="16"/>
        <v>23.457818181818183</v>
      </c>
      <c r="F77" s="101">
        <f t="shared" si="17"/>
        <v>23.457818181818183</v>
      </c>
      <c r="G77" s="101">
        <f t="shared" si="18"/>
        <v>46.915636363636366</v>
      </c>
      <c r="H77" s="101">
        <f t="shared" si="19"/>
        <v>46.915636363636366</v>
      </c>
      <c r="I77" s="103">
        <f t="shared" si="20"/>
        <v>29.713236363636366</v>
      </c>
    </row>
    <row r="78" spans="1:9" ht="15.75" thickBot="1" x14ac:dyDescent="0.3">
      <c r="A78" s="239">
        <f t="shared" si="15"/>
        <v>76</v>
      </c>
      <c r="B78" s="232" t="s">
        <v>202</v>
      </c>
      <c r="C78" s="237">
        <v>3710.21</v>
      </c>
      <c r="D78" s="237">
        <f t="shared" si="14"/>
        <v>16.864590909090911</v>
      </c>
      <c r="E78" s="101">
        <f t="shared" si="16"/>
        <v>16.864590909090911</v>
      </c>
      <c r="F78" s="101">
        <f t="shared" si="17"/>
        <v>16.864590909090911</v>
      </c>
      <c r="G78" s="101">
        <f t="shared" si="18"/>
        <v>33.729181818181821</v>
      </c>
      <c r="H78" s="101">
        <f t="shared" si="19"/>
        <v>33.729181818181821</v>
      </c>
      <c r="I78" s="103">
        <f t="shared" si="20"/>
        <v>21.361815151515152</v>
      </c>
    </row>
    <row r="79" spans="1:9" x14ac:dyDescent="0.25">
      <c r="A79" s="239">
        <f t="shared" si="15"/>
        <v>77</v>
      </c>
      <c r="B79" s="231" t="s">
        <v>203</v>
      </c>
      <c r="C79" s="237">
        <v>3451.36</v>
      </c>
      <c r="D79" s="237">
        <f t="shared" si="14"/>
        <v>15.688000000000001</v>
      </c>
      <c r="E79" s="101">
        <f t="shared" si="16"/>
        <v>15.688000000000001</v>
      </c>
      <c r="F79" s="101">
        <f t="shared" si="17"/>
        <v>15.688000000000001</v>
      </c>
      <c r="G79" s="101">
        <f t="shared" si="18"/>
        <v>31.376000000000001</v>
      </c>
      <c r="H79" s="101">
        <f t="shared" si="19"/>
        <v>31.376000000000001</v>
      </c>
      <c r="I79" s="103">
        <f t="shared" si="20"/>
        <v>19.871466666666667</v>
      </c>
    </row>
    <row r="80" spans="1:9" x14ac:dyDescent="0.25">
      <c r="B80" s="231"/>
      <c r="C80" s="237"/>
      <c r="D80" s="237"/>
      <c r="E80" s="101"/>
      <c r="F80" s="101"/>
      <c r="G80" s="101"/>
      <c r="H80" s="101"/>
      <c r="I80" s="103"/>
    </row>
  </sheetData>
  <conditionalFormatting sqref="B3:B80">
    <cfRule type="duplicateValues" dxfId="0" priority="156"/>
  </conditionalFormatting>
  <pageMargins left="0.511811024" right="0.511811024" top="0.78740157499999996" bottom="0.78740157499999996" header="0.31496062000000002" footer="0.31496062000000002"/>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2"/>
  <sheetViews>
    <sheetView workbookViewId="0">
      <selection activeCell="G76" sqref="G76"/>
    </sheetView>
  </sheetViews>
  <sheetFormatPr defaultColWidth="9.140625" defaultRowHeight="15" x14ac:dyDescent="0.25"/>
  <cols>
    <col min="1" max="1" width="9.140625" style="115"/>
    <col min="2" max="2" width="43.140625" style="115" bestFit="1" customWidth="1"/>
    <col min="3" max="3" width="11.140625" style="115" customWidth="1"/>
    <col min="4" max="4" width="8.42578125" style="115" bestFit="1" customWidth="1"/>
    <col min="5" max="5" width="9.140625" style="115"/>
    <col min="6" max="6" width="43.140625" style="115" bestFit="1" customWidth="1"/>
    <col min="7" max="7" width="11.7109375" style="115" customWidth="1"/>
    <col min="8" max="8" width="9" style="115" customWidth="1"/>
    <col min="9" max="16384" width="9.140625" style="115"/>
  </cols>
  <sheetData>
    <row r="1" spans="2:16" ht="15.75" thickBot="1" x14ac:dyDescent="0.3"/>
    <row r="2" spans="2:16" ht="16.5" customHeight="1" thickBot="1" x14ac:dyDescent="0.3">
      <c r="B2" s="116" t="s">
        <v>204</v>
      </c>
      <c r="C2" s="117">
        <v>5</v>
      </c>
      <c r="D2" s="118"/>
      <c r="E2" s="118"/>
      <c r="F2" s="118"/>
      <c r="G2" s="118"/>
      <c r="H2" s="118"/>
    </row>
    <row r="3" spans="2:16" ht="15.75" thickBot="1" x14ac:dyDescent="0.3">
      <c r="D3" s="119"/>
    </row>
    <row r="4" spans="2:16" ht="16.5" customHeight="1" thickBot="1" x14ac:dyDescent="0.3">
      <c r="B4" s="120" t="s">
        <v>205</v>
      </c>
      <c r="C4" s="121">
        <f>C78</f>
        <v>0.81804232450555991</v>
      </c>
      <c r="D4" s="118"/>
      <c r="E4" s="118"/>
      <c r="F4" s="120" t="s">
        <v>206</v>
      </c>
      <c r="G4" s="121">
        <f>G78</f>
        <v>1.0795717362702657</v>
      </c>
      <c r="H4" s="118"/>
    </row>
    <row r="5" spans="2:16" ht="16.5" customHeight="1" x14ac:dyDescent="0.25">
      <c r="B5" s="122" t="s">
        <v>207</v>
      </c>
      <c r="C5" s="123"/>
      <c r="D5" s="118"/>
      <c r="E5" s="118"/>
      <c r="F5" s="122" t="s">
        <v>207</v>
      </c>
      <c r="G5" s="123"/>
      <c r="H5" s="118"/>
    </row>
    <row r="6" spans="2:16" ht="16.5" customHeight="1" x14ac:dyDescent="0.25">
      <c r="B6" s="122" t="s">
        <v>208</v>
      </c>
      <c r="C6" s="124">
        <v>365</v>
      </c>
      <c r="D6" s="118" t="s">
        <v>209</v>
      </c>
      <c r="E6" s="118"/>
      <c r="F6" s="122" t="s">
        <v>208</v>
      </c>
      <c r="G6" s="124">
        <f>C6</f>
        <v>365</v>
      </c>
      <c r="H6" s="118" t="s">
        <v>209</v>
      </c>
    </row>
    <row r="7" spans="2:16" ht="16.5" customHeight="1" x14ac:dyDescent="0.25">
      <c r="B7" s="122" t="s">
        <v>210</v>
      </c>
      <c r="C7" s="124">
        <v>52</v>
      </c>
      <c r="D7" s="118" t="s">
        <v>209</v>
      </c>
      <c r="E7" s="118"/>
      <c r="F7" s="122" t="s">
        <v>210</v>
      </c>
      <c r="G7" s="124">
        <f t="shared" ref="G7:G13" si="0">C7</f>
        <v>52</v>
      </c>
      <c r="H7" s="118" t="s">
        <v>209</v>
      </c>
    </row>
    <row r="8" spans="2:16" ht="16.5" customHeight="1" x14ac:dyDescent="0.25">
      <c r="B8" s="122" t="s">
        <v>211</v>
      </c>
      <c r="C8" s="124">
        <v>10</v>
      </c>
      <c r="D8" s="118" t="s">
        <v>209</v>
      </c>
      <c r="E8" s="118"/>
      <c r="F8" s="122" t="s">
        <v>211</v>
      </c>
      <c r="G8" s="124">
        <f t="shared" si="0"/>
        <v>10</v>
      </c>
      <c r="H8" s="118" t="s">
        <v>209</v>
      </c>
    </row>
    <row r="9" spans="2:16" ht="16.5" customHeight="1" x14ac:dyDescent="0.25">
      <c r="B9" s="122" t="s">
        <v>212</v>
      </c>
      <c r="C9" s="124">
        <v>26</v>
      </c>
      <c r="D9" s="118" t="s">
        <v>209</v>
      </c>
      <c r="E9" s="118"/>
      <c r="F9" s="122" t="s">
        <v>212</v>
      </c>
      <c r="G9" s="124">
        <f t="shared" si="0"/>
        <v>26</v>
      </c>
      <c r="H9" s="118" t="s">
        <v>209</v>
      </c>
    </row>
    <row r="10" spans="2:16" ht="16.5" customHeight="1" x14ac:dyDescent="0.25">
      <c r="B10" s="122" t="s">
        <v>213</v>
      </c>
      <c r="C10" s="124">
        <v>2</v>
      </c>
      <c r="D10" s="118" t="s">
        <v>209</v>
      </c>
      <c r="E10" s="118"/>
      <c r="F10" s="122" t="s">
        <v>214</v>
      </c>
      <c r="G10" s="124">
        <f t="shared" si="0"/>
        <v>2</v>
      </c>
      <c r="H10" s="118" t="s">
        <v>209</v>
      </c>
    </row>
    <row r="11" spans="2:16" ht="16.5" customHeight="1" x14ac:dyDescent="0.25">
      <c r="B11" s="122" t="s">
        <v>215</v>
      </c>
      <c r="C11" s="124">
        <v>1</v>
      </c>
      <c r="D11" s="118" t="s">
        <v>209</v>
      </c>
      <c r="E11" s="118"/>
      <c r="F11" s="122" t="s">
        <v>215</v>
      </c>
      <c r="G11" s="124">
        <f t="shared" si="0"/>
        <v>1</v>
      </c>
      <c r="H11" s="118" t="s">
        <v>209</v>
      </c>
    </row>
    <row r="12" spans="2:16" ht="16.5" customHeight="1" x14ac:dyDescent="0.25">
      <c r="B12" s="122" t="s">
        <v>216</v>
      </c>
      <c r="C12" s="124">
        <v>2</v>
      </c>
      <c r="D12" s="118" t="s">
        <v>209</v>
      </c>
      <c r="E12" s="118"/>
      <c r="F12" s="122" t="s">
        <v>216</v>
      </c>
      <c r="G12" s="124">
        <f t="shared" si="0"/>
        <v>2</v>
      </c>
      <c r="H12" s="118" t="s">
        <v>209</v>
      </c>
    </row>
    <row r="13" spans="2:16" ht="16.5" customHeight="1" x14ac:dyDescent="0.25">
      <c r="B13" s="122" t="s">
        <v>217</v>
      </c>
      <c r="C13" s="124">
        <v>0</v>
      </c>
      <c r="D13" s="118" t="s">
        <v>209</v>
      </c>
      <c r="E13" s="118"/>
      <c r="F13" s="122" t="str">
        <f>B13</f>
        <v>Improdutividades</v>
      </c>
      <c r="G13" s="124">
        <f t="shared" si="0"/>
        <v>0</v>
      </c>
      <c r="H13" s="118" t="str">
        <f>D13</f>
        <v>dias</v>
      </c>
    </row>
    <row r="14" spans="2:16" ht="16.5" customHeight="1" x14ac:dyDescent="0.25">
      <c r="B14" s="122" t="s">
        <v>218</v>
      </c>
      <c r="C14" s="124">
        <f>12*$C$2</f>
        <v>60</v>
      </c>
      <c r="D14" s="118" t="s">
        <v>219</v>
      </c>
      <c r="E14" s="118"/>
      <c r="F14" s="122" t="s">
        <v>218</v>
      </c>
      <c r="G14" s="124">
        <f>C2*12</f>
        <v>60</v>
      </c>
      <c r="H14" s="118" t="s">
        <v>219</v>
      </c>
    </row>
    <row r="15" spans="2:16" ht="16.5" customHeight="1" x14ac:dyDescent="0.25">
      <c r="B15" s="122"/>
      <c r="C15" s="123"/>
      <c r="D15" s="118"/>
      <c r="E15" s="118"/>
      <c r="F15" s="122"/>
      <c r="G15" s="123"/>
      <c r="H15" s="118"/>
      <c r="P15" s="125"/>
    </row>
    <row r="16" spans="2:16" ht="16.5" customHeight="1" x14ac:dyDescent="0.25">
      <c r="B16" s="122" t="s">
        <v>220</v>
      </c>
      <c r="C16" s="123">
        <f>C6-C7-C8-C9-C10-C11-C12-C13</f>
        <v>272</v>
      </c>
      <c r="D16" s="118" t="s">
        <v>209</v>
      </c>
      <c r="E16" s="118"/>
      <c r="F16" s="122" t="str">
        <f>B16</f>
        <v>B) Ano útil</v>
      </c>
      <c r="G16" s="123">
        <f>C16</f>
        <v>272</v>
      </c>
      <c r="H16" s="118" t="s">
        <v>209</v>
      </c>
      <c r="P16" s="125"/>
    </row>
    <row r="17" spans="2:10" ht="16.5" customHeight="1" x14ac:dyDescent="0.25">
      <c r="B17" s="122"/>
      <c r="C17" s="123">
        <f>C16*7.333</f>
        <v>1994.576</v>
      </c>
      <c r="D17" s="118" t="s">
        <v>221</v>
      </c>
      <c r="E17" s="118"/>
      <c r="F17" s="122"/>
      <c r="G17" s="123"/>
      <c r="H17" s="118"/>
    </row>
    <row r="18" spans="2:10" ht="16.5" customHeight="1" x14ac:dyDescent="0.25">
      <c r="B18" s="122" t="s">
        <v>222</v>
      </c>
      <c r="C18" s="126">
        <v>0</v>
      </c>
      <c r="D18" s="118"/>
      <c r="E18" s="118"/>
      <c r="F18" s="122" t="str">
        <f>B18</f>
        <v>B1) Repouso Semanal Remunerado</v>
      </c>
      <c r="G18" s="126">
        <f>(G7/G16)</f>
        <v>0.19117647058823528</v>
      </c>
      <c r="H18" s="118"/>
      <c r="J18" s="127"/>
    </row>
    <row r="19" spans="2:10" ht="16.5" customHeight="1" x14ac:dyDescent="0.25">
      <c r="B19" s="122"/>
      <c r="C19" s="123"/>
      <c r="D19" s="118"/>
      <c r="E19" s="118"/>
      <c r="F19" s="122"/>
      <c r="G19" s="123"/>
      <c r="H19" s="118"/>
    </row>
    <row r="20" spans="2:10" ht="16.5" customHeight="1" x14ac:dyDescent="0.25">
      <c r="B20" s="122" t="s">
        <v>223</v>
      </c>
      <c r="C20" s="126">
        <f>C8/C16</f>
        <v>3.6764705882352942E-2</v>
      </c>
      <c r="D20" s="118"/>
      <c r="E20" s="118"/>
      <c r="F20" s="122" t="str">
        <f>B20</f>
        <v>B2) Feriados</v>
      </c>
      <c r="G20" s="126">
        <f>G8/G16</f>
        <v>3.6764705882352942E-2</v>
      </c>
      <c r="H20" s="118"/>
    </row>
    <row r="21" spans="2:10" ht="16.5" customHeight="1" x14ac:dyDescent="0.25">
      <c r="B21" s="122"/>
      <c r="C21" s="123"/>
      <c r="D21" s="118"/>
      <c r="E21" s="118"/>
      <c r="F21" s="122"/>
      <c r="G21" s="123"/>
      <c r="H21" s="118"/>
    </row>
    <row r="22" spans="2:10" ht="16.5" customHeight="1" x14ac:dyDescent="0.25">
      <c r="B22" s="122" t="s">
        <v>224</v>
      </c>
      <c r="C22" s="126">
        <f>(C9/C16)*(1+1/3)</f>
        <v>0.12745098039215685</v>
      </c>
      <c r="D22" s="128"/>
      <c r="E22" s="118"/>
      <c r="F22" s="122" t="str">
        <f>B22</f>
        <v>C) Férias com adicional</v>
      </c>
      <c r="G22" s="126">
        <f>(G9/G16)*(1+1/3)</f>
        <v>0.12745098039215685</v>
      </c>
      <c r="H22" s="118"/>
    </row>
    <row r="23" spans="2:10" ht="16.5" customHeight="1" x14ac:dyDescent="0.25">
      <c r="B23" s="122"/>
      <c r="C23" s="123"/>
      <c r="D23" s="118"/>
      <c r="E23" s="118"/>
      <c r="F23" s="122"/>
      <c r="G23" s="123"/>
      <c r="H23" s="118"/>
    </row>
    <row r="24" spans="2:10" ht="16.5" customHeight="1" x14ac:dyDescent="0.25">
      <c r="B24" s="122" t="s">
        <v>225</v>
      </c>
      <c r="C24" s="126">
        <f>C10/C16</f>
        <v>7.3529411764705881E-3</v>
      </c>
      <c r="D24" s="118"/>
      <c r="E24" s="118"/>
      <c r="F24" s="122" t="str">
        <f>B24</f>
        <v>D) Ausência por Doênça</v>
      </c>
      <c r="G24" s="126">
        <f>G10/G16</f>
        <v>7.3529411764705881E-3</v>
      </c>
      <c r="H24" s="118"/>
    </row>
    <row r="25" spans="2:10" ht="16.5" customHeight="1" x14ac:dyDescent="0.25">
      <c r="B25" s="122"/>
      <c r="C25" s="126"/>
      <c r="D25" s="118"/>
      <c r="E25" s="118"/>
      <c r="F25" s="122"/>
      <c r="G25" s="126"/>
      <c r="H25" s="118"/>
    </row>
    <row r="26" spans="2:10" ht="16.5" customHeight="1" x14ac:dyDescent="0.25">
      <c r="B26" s="122" t="s">
        <v>226</v>
      </c>
      <c r="C26" s="126">
        <f>C11/C16</f>
        <v>3.6764705882352941E-3</v>
      </c>
      <c r="D26" s="118"/>
      <c r="E26" s="118"/>
      <c r="F26" s="122" t="str">
        <f>B26</f>
        <v xml:space="preserve">E) Acidente de Trabalho ou Trajeto </v>
      </c>
      <c r="G26" s="126">
        <f>(G11/G16)</f>
        <v>3.6764705882352941E-3</v>
      </c>
      <c r="H26" s="118"/>
    </row>
    <row r="27" spans="2:10" ht="16.5" customHeight="1" x14ac:dyDescent="0.25">
      <c r="B27" s="122"/>
      <c r="C27" s="126"/>
      <c r="D27" s="118"/>
      <c r="E27" s="118"/>
      <c r="F27" s="122"/>
      <c r="G27" s="126"/>
      <c r="H27" s="118"/>
    </row>
    <row r="28" spans="2:10" ht="16.5" customHeight="1" x14ac:dyDescent="0.25">
      <c r="B28" s="122" t="s">
        <v>227</v>
      </c>
      <c r="C28" s="126">
        <f>C12/C16</f>
        <v>7.3529411764705881E-3</v>
      </c>
      <c r="D28" s="118"/>
      <c r="E28" s="118"/>
      <c r="F28" s="122" t="str">
        <f>B28</f>
        <v xml:space="preserve">F) Faltas Injustificáveis </v>
      </c>
      <c r="G28" s="126">
        <f>G12/G16</f>
        <v>7.3529411764705881E-3</v>
      </c>
      <c r="H28" s="118"/>
    </row>
    <row r="29" spans="2:10" ht="16.5" customHeight="1" x14ac:dyDescent="0.25">
      <c r="B29" s="122"/>
      <c r="C29" s="126"/>
      <c r="D29" s="118"/>
      <c r="E29" s="118"/>
      <c r="F29" s="122"/>
      <c r="G29" s="126"/>
      <c r="H29" s="118"/>
    </row>
    <row r="30" spans="2:10" ht="16.5" customHeight="1" x14ac:dyDescent="0.25">
      <c r="B30" s="122" t="s">
        <v>228</v>
      </c>
      <c r="C30" s="126">
        <f>C13/C16</f>
        <v>0</v>
      </c>
      <c r="D30" s="118"/>
      <c r="E30" s="118"/>
      <c r="F30" s="122" t="str">
        <f>B30</f>
        <v>G) Improdutividades</v>
      </c>
      <c r="G30" s="126">
        <f>C30</f>
        <v>0</v>
      </c>
      <c r="H30" s="118"/>
    </row>
    <row r="31" spans="2:10" ht="16.5" customHeight="1" x14ac:dyDescent="0.25">
      <c r="B31" s="122"/>
      <c r="C31" s="126"/>
      <c r="D31" s="118"/>
      <c r="E31" s="118"/>
      <c r="F31" s="122"/>
      <c r="G31" s="126"/>
      <c r="H31" s="118"/>
    </row>
    <row r="32" spans="2:10" ht="16.5" customHeight="1" x14ac:dyDescent="0.25">
      <c r="B32" s="122" t="s">
        <v>229</v>
      </c>
      <c r="C32" s="129">
        <f>(C9+((C2-1)*3))/((C16+C9)+(C16*(C2-1)))*C33</f>
        <v>2.7417027417027416E-2</v>
      </c>
      <c r="D32" s="118"/>
      <c r="E32" s="118"/>
      <c r="F32" s="122" t="str">
        <f>B32</f>
        <v>H) Aviso Prévio</v>
      </c>
      <c r="G32" s="129">
        <f>(G9+((C2-1)*3))/((G16+G9)+(G16*(C2-1)))*G33</f>
        <v>2.7417027417027416E-2</v>
      </c>
      <c r="H32" s="118"/>
    </row>
    <row r="33" spans="2:8" ht="16.5" customHeight="1" x14ac:dyDescent="0.25">
      <c r="B33" s="122" t="s">
        <v>230</v>
      </c>
      <c r="C33" s="126">
        <v>1</v>
      </c>
      <c r="D33" s="118"/>
      <c r="E33" s="118"/>
      <c r="F33" s="122" t="s">
        <v>230</v>
      </c>
      <c r="G33" s="126">
        <v>1</v>
      </c>
      <c r="H33" s="118"/>
    </row>
    <row r="34" spans="2:8" ht="16.5" customHeight="1" x14ac:dyDescent="0.25">
      <c r="B34" s="122"/>
      <c r="C34" s="130"/>
      <c r="D34" s="118"/>
      <c r="E34" s="118"/>
      <c r="F34" s="122"/>
      <c r="G34" s="130"/>
      <c r="H34" s="118"/>
    </row>
    <row r="35" spans="2:8" ht="16.5" customHeight="1" x14ac:dyDescent="0.25">
      <c r="B35" s="122" t="s">
        <v>231</v>
      </c>
      <c r="C35" s="126">
        <f>C9/C16</f>
        <v>9.5588235294117641E-2</v>
      </c>
      <c r="D35" s="118"/>
      <c r="E35" s="118"/>
      <c r="F35" s="122" t="str">
        <f>B35</f>
        <v>I) Décimo Terceiro</v>
      </c>
      <c r="G35" s="126">
        <f>G9/G16</f>
        <v>9.5588235294117641E-2</v>
      </c>
      <c r="H35" s="118"/>
    </row>
    <row r="36" spans="2:8" ht="16.5" customHeight="1" x14ac:dyDescent="0.25">
      <c r="B36" s="122"/>
      <c r="C36" s="126"/>
      <c r="D36" s="118"/>
      <c r="E36" s="118"/>
      <c r="F36" s="122"/>
      <c r="G36" s="126"/>
      <c r="H36" s="118"/>
    </row>
    <row r="37" spans="2:8" ht="16.5" customHeight="1" x14ac:dyDescent="0.25">
      <c r="B37" s="122" t="s">
        <v>232</v>
      </c>
      <c r="C37" s="126">
        <f>C38*8%*C39</f>
        <v>3.2000000000000001E-2</v>
      </c>
      <c r="D37" s="118"/>
      <c r="E37" s="118"/>
      <c r="F37" s="122" t="str">
        <f>B37</f>
        <v xml:space="preserve">J) Depósito sem Justa Causa </v>
      </c>
      <c r="G37" s="126">
        <f>G38*8%*G39</f>
        <v>3.2000000000000001E-2</v>
      </c>
      <c r="H37" s="118"/>
    </row>
    <row r="38" spans="2:8" ht="16.5" customHeight="1" x14ac:dyDescent="0.25">
      <c r="B38" s="122" t="s">
        <v>233</v>
      </c>
      <c r="C38" s="126">
        <v>0.4</v>
      </c>
      <c r="D38" s="118"/>
      <c r="E38" s="118"/>
      <c r="F38" s="122" t="s">
        <v>233</v>
      </c>
      <c r="G38" s="126">
        <v>0.4</v>
      </c>
      <c r="H38" s="118"/>
    </row>
    <row r="39" spans="2:8" ht="16.5" customHeight="1" x14ac:dyDescent="0.25">
      <c r="B39" s="122" t="s">
        <v>234</v>
      </c>
      <c r="C39" s="126">
        <v>1</v>
      </c>
      <c r="D39" s="118"/>
      <c r="E39" s="118"/>
      <c r="F39" s="122" t="s">
        <v>234</v>
      </c>
      <c r="G39" s="126">
        <v>1</v>
      </c>
      <c r="H39" s="118"/>
    </row>
    <row r="40" spans="2:8" ht="16.5" customHeight="1" x14ac:dyDescent="0.25">
      <c r="B40" s="122"/>
      <c r="C40" s="126"/>
      <c r="D40" s="118"/>
      <c r="E40" s="118"/>
      <c r="F40" s="122"/>
      <c r="G40" s="126"/>
      <c r="H40" s="118"/>
    </row>
    <row r="41" spans="2:8" ht="16.5" customHeight="1" x14ac:dyDescent="0.25">
      <c r="B41" s="122" t="s">
        <v>235</v>
      </c>
      <c r="C41" s="126">
        <f>(C9/C16)*C42*C43</f>
        <v>2.3897058823529401E-3</v>
      </c>
      <c r="D41" s="118"/>
      <c r="E41" s="118"/>
      <c r="F41" s="122" t="str">
        <f>B41</f>
        <v>L) Indenização Adicional (Somente na Data Base)</v>
      </c>
      <c r="G41" s="126">
        <f>(G9/G16)*G42*G43</f>
        <v>2.3897058823529401E-3</v>
      </c>
      <c r="H41" s="118"/>
    </row>
    <row r="42" spans="2:8" ht="16.5" customHeight="1" x14ac:dyDescent="0.25">
      <c r="B42" s="122" t="s">
        <v>236</v>
      </c>
      <c r="C42" s="126">
        <v>8.3333333333333301E-2</v>
      </c>
      <c r="D42" s="118"/>
      <c r="E42" s="118"/>
      <c r="F42" s="122" t="s">
        <v>236</v>
      </c>
      <c r="G42" s="126">
        <v>8.3333333333333301E-2</v>
      </c>
      <c r="H42" s="118"/>
    </row>
    <row r="43" spans="2:8" ht="16.5" customHeight="1" x14ac:dyDescent="0.25">
      <c r="B43" s="131" t="s">
        <v>234</v>
      </c>
      <c r="C43" s="132">
        <v>0.3</v>
      </c>
      <c r="D43" s="118"/>
      <c r="E43" s="118"/>
      <c r="F43" s="131" t="s">
        <v>234</v>
      </c>
      <c r="G43" s="132">
        <v>0.3</v>
      </c>
      <c r="H43" s="118"/>
    </row>
    <row r="44" spans="2:8" ht="16.5" customHeight="1" x14ac:dyDescent="0.25">
      <c r="B44" s="118"/>
      <c r="C44" s="133"/>
      <c r="D44" s="118"/>
      <c r="E44" s="118"/>
      <c r="F44" s="118"/>
      <c r="G44" s="133"/>
      <c r="H44" s="118"/>
    </row>
    <row r="45" spans="2:8" ht="16.5" customHeight="1" x14ac:dyDescent="0.25">
      <c r="B45" s="331" t="s">
        <v>237</v>
      </c>
      <c r="C45" s="332"/>
      <c r="D45" s="118"/>
      <c r="E45" s="118"/>
      <c r="F45" s="331" t="s">
        <v>237</v>
      </c>
      <c r="G45" s="332"/>
      <c r="H45" s="118"/>
    </row>
    <row r="46" spans="2:8" ht="16.5" customHeight="1" x14ac:dyDescent="0.25">
      <c r="B46" s="134" t="s">
        <v>238</v>
      </c>
      <c r="C46" s="135">
        <v>0.2</v>
      </c>
      <c r="D46" s="118"/>
      <c r="E46" s="118"/>
      <c r="F46" s="134" t="s">
        <v>238</v>
      </c>
      <c r="G46" s="135">
        <v>0.2</v>
      </c>
      <c r="H46" s="118"/>
    </row>
    <row r="47" spans="2:8" ht="16.5" customHeight="1" x14ac:dyDescent="0.25">
      <c r="B47" s="122" t="s">
        <v>239</v>
      </c>
      <c r="C47" s="126">
        <v>1.4999999999999999E-2</v>
      </c>
      <c r="D47" s="118"/>
      <c r="E47" s="118"/>
      <c r="F47" s="122" t="s">
        <v>239</v>
      </c>
      <c r="G47" s="126">
        <v>1.4999999999999999E-2</v>
      </c>
      <c r="H47" s="118"/>
    </row>
    <row r="48" spans="2:8" ht="16.5" customHeight="1" x14ac:dyDescent="0.25">
      <c r="B48" s="122" t="s">
        <v>240</v>
      </c>
      <c r="C48" s="126">
        <v>0.01</v>
      </c>
      <c r="D48" s="118"/>
      <c r="E48" s="118"/>
      <c r="F48" s="122" t="s">
        <v>240</v>
      </c>
      <c r="G48" s="126">
        <v>0.01</v>
      </c>
      <c r="H48" s="118"/>
    </row>
    <row r="49" spans="2:10" ht="16.5" customHeight="1" x14ac:dyDescent="0.25">
      <c r="B49" s="122" t="s">
        <v>33</v>
      </c>
      <c r="C49" s="126">
        <v>2E-3</v>
      </c>
      <c r="D49" s="118"/>
      <c r="E49" s="118"/>
      <c r="F49" s="122" t="s">
        <v>33</v>
      </c>
      <c r="G49" s="126">
        <v>2E-3</v>
      </c>
      <c r="H49" s="118"/>
    </row>
    <row r="50" spans="2:10" ht="16.5" customHeight="1" x14ac:dyDescent="0.25">
      <c r="B50" s="122" t="s">
        <v>241</v>
      </c>
      <c r="C50" s="126">
        <v>2.5000000000000001E-2</v>
      </c>
      <c r="D50" s="118"/>
      <c r="E50" s="118"/>
      <c r="F50" s="122" t="s">
        <v>241</v>
      </c>
      <c r="G50" s="126">
        <v>2.5000000000000001E-2</v>
      </c>
      <c r="H50" s="118"/>
    </row>
    <row r="51" spans="2:10" ht="16.5" customHeight="1" x14ac:dyDescent="0.25">
      <c r="B51" s="122" t="s">
        <v>37</v>
      </c>
      <c r="C51" s="126">
        <v>6.0000000000000001E-3</v>
      </c>
      <c r="D51" s="118"/>
      <c r="E51" s="118"/>
      <c r="F51" s="122" t="s">
        <v>37</v>
      </c>
      <c r="G51" s="126">
        <v>6.0000000000000001E-3</v>
      </c>
      <c r="H51" s="118"/>
    </row>
    <row r="52" spans="2:10" ht="16.5" customHeight="1" x14ac:dyDescent="0.25">
      <c r="B52" s="122" t="s">
        <v>32</v>
      </c>
      <c r="C52" s="126">
        <v>0.08</v>
      </c>
      <c r="D52" s="118"/>
      <c r="E52" s="118"/>
      <c r="F52" s="122" t="s">
        <v>32</v>
      </c>
      <c r="G52" s="126">
        <v>0.08</v>
      </c>
      <c r="H52" s="118"/>
    </row>
    <row r="53" spans="2:10" ht="16.5" customHeight="1" x14ac:dyDescent="0.25">
      <c r="B53" s="131" t="s">
        <v>242</v>
      </c>
      <c r="C53" s="132">
        <v>0.03</v>
      </c>
      <c r="D53" s="118"/>
      <c r="E53" s="118"/>
      <c r="F53" s="131" t="s">
        <v>242</v>
      </c>
      <c r="G53" s="132">
        <v>0.03</v>
      </c>
      <c r="H53" s="118"/>
      <c r="J53" s="119"/>
    </row>
    <row r="54" spans="2:10" ht="16.5" customHeight="1" x14ac:dyDescent="0.25">
      <c r="B54" s="136" t="s">
        <v>243</v>
      </c>
      <c r="C54" s="137">
        <f>SUM(C46:C53)</f>
        <v>0.3680000000000001</v>
      </c>
      <c r="D54" s="118"/>
      <c r="E54" s="118"/>
      <c r="F54" s="136" t="s">
        <v>243</v>
      </c>
      <c r="G54" s="137">
        <f>SUM(G46:G53)</f>
        <v>0.3680000000000001</v>
      </c>
      <c r="H54" s="138"/>
      <c r="I54" s="139"/>
      <c r="J54" s="140"/>
    </row>
    <row r="55" spans="2:10" ht="16.5" customHeight="1" x14ac:dyDescent="0.25">
      <c r="B55" s="118"/>
      <c r="C55" s="133"/>
      <c r="D55" s="118"/>
      <c r="E55" s="118"/>
      <c r="F55" s="118"/>
      <c r="G55" s="133"/>
      <c r="H55" s="141"/>
      <c r="I55" s="139"/>
    </row>
    <row r="56" spans="2:10" ht="16.5" customHeight="1" x14ac:dyDescent="0.25">
      <c r="B56" s="331" t="s">
        <v>244</v>
      </c>
      <c r="C56" s="332"/>
      <c r="D56" s="118"/>
      <c r="E56" s="118"/>
      <c r="F56" s="331" t="s">
        <v>244</v>
      </c>
      <c r="G56" s="332"/>
      <c r="H56" s="141"/>
      <c r="I56" s="139"/>
    </row>
    <row r="57" spans="2:10" ht="16.5" customHeight="1" x14ac:dyDescent="0.25">
      <c r="B57" s="134" t="s">
        <v>245</v>
      </c>
      <c r="C57" s="135">
        <f>C18</f>
        <v>0</v>
      </c>
      <c r="D57" s="118"/>
      <c r="E57" s="118"/>
      <c r="F57" s="134" t="s">
        <v>245</v>
      </c>
      <c r="G57" s="135">
        <f>G18</f>
        <v>0.19117647058823528</v>
      </c>
      <c r="H57" s="142"/>
      <c r="I57" s="139"/>
      <c r="J57" s="143"/>
    </row>
    <row r="58" spans="2:10" ht="16.5" customHeight="1" x14ac:dyDescent="0.25">
      <c r="B58" s="122" t="s">
        <v>246</v>
      </c>
      <c r="C58" s="126">
        <f>C20</f>
        <v>3.6764705882352942E-2</v>
      </c>
      <c r="D58" s="118"/>
      <c r="E58" s="118"/>
      <c r="F58" s="122" t="s">
        <v>246</v>
      </c>
      <c r="G58" s="126">
        <f>G20</f>
        <v>3.6764705882352942E-2</v>
      </c>
      <c r="H58" s="142"/>
      <c r="I58" s="139"/>
      <c r="J58" s="144"/>
    </row>
    <row r="59" spans="2:10" ht="16.5" customHeight="1" x14ac:dyDescent="0.25">
      <c r="B59" s="122" t="s">
        <v>247</v>
      </c>
      <c r="C59" s="126">
        <f>C22</f>
        <v>0.12745098039215685</v>
      </c>
      <c r="D59" s="133"/>
      <c r="E59" s="118"/>
      <c r="F59" s="122" t="s">
        <v>247</v>
      </c>
      <c r="G59" s="126">
        <f>G22</f>
        <v>0.12745098039215685</v>
      </c>
      <c r="H59" s="142"/>
      <c r="J59" s="139"/>
    </row>
    <row r="60" spans="2:10" ht="16.5" customHeight="1" x14ac:dyDescent="0.25">
      <c r="B60" s="122" t="s">
        <v>213</v>
      </c>
      <c r="C60" s="126">
        <f>C24</f>
        <v>7.3529411764705881E-3</v>
      </c>
      <c r="D60" s="118"/>
      <c r="E60" s="118"/>
      <c r="F60" s="122" t="s">
        <v>213</v>
      </c>
      <c r="G60" s="126">
        <f>G24</f>
        <v>7.3529411764705881E-3</v>
      </c>
      <c r="H60" s="142"/>
      <c r="I60" s="139"/>
      <c r="J60" s="119"/>
    </row>
    <row r="61" spans="2:10" ht="16.5" customHeight="1" x14ac:dyDescent="0.25">
      <c r="B61" s="122" t="s">
        <v>248</v>
      </c>
      <c r="C61" s="126">
        <f>C26</f>
        <v>3.6764705882352941E-3</v>
      </c>
      <c r="D61" s="118"/>
      <c r="E61" s="118"/>
      <c r="F61" s="122" t="s">
        <v>248</v>
      </c>
      <c r="G61" s="126">
        <f>G26</f>
        <v>3.6764705882352941E-3</v>
      </c>
      <c r="H61" s="141"/>
      <c r="I61" s="139"/>
    </row>
    <row r="62" spans="2:10" ht="16.5" customHeight="1" x14ac:dyDescent="0.25">
      <c r="B62" s="122" t="s">
        <v>249</v>
      </c>
      <c r="C62" s="126">
        <f>C28</f>
        <v>7.3529411764705881E-3</v>
      </c>
      <c r="D62" s="118"/>
      <c r="E62" s="118"/>
      <c r="F62" s="122" t="str">
        <f>B62</f>
        <v>Faltas Justificadas</v>
      </c>
      <c r="G62" s="126">
        <f>G28</f>
        <v>7.3529411764705881E-3</v>
      </c>
      <c r="H62" s="141"/>
      <c r="I62" s="139"/>
    </row>
    <row r="63" spans="2:10" ht="16.5" customHeight="1" x14ac:dyDescent="0.25">
      <c r="B63" s="122" t="str">
        <f>B30</f>
        <v>G) Improdutividades</v>
      </c>
      <c r="C63" s="126">
        <f>C30</f>
        <v>0</v>
      </c>
      <c r="D63" s="118"/>
      <c r="E63" s="118"/>
      <c r="F63" s="122" t="str">
        <f>B63</f>
        <v>G) Improdutividades</v>
      </c>
      <c r="G63" s="126">
        <f>G30</f>
        <v>0</v>
      </c>
      <c r="H63" s="141"/>
      <c r="I63" s="139"/>
    </row>
    <row r="64" spans="2:10" ht="16.5" customHeight="1" x14ac:dyDescent="0.25">
      <c r="B64" s="131" t="s">
        <v>250</v>
      </c>
      <c r="C64" s="132">
        <f>C35</f>
        <v>9.5588235294117641E-2</v>
      </c>
      <c r="D64" s="118"/>
      <c r="E64" s="118"/>
      <c r="F64" s="131" t="s">
        <v>250</v>
      </c>
      <c r="G64" s="132">
        <f>G35</f>
        <v>9.5588235294117641E-2</v>
      </c>
      <c r="H64" s="142"/>
      <c r="I64" s="139"/>
      <c r="J64" s="119"/>
    </row>
    <row r="65" spans="2:10" ht="16.5" customHeight="1" x14ac:dyDescent="0.25">
      <c r="B65" s="136" t="s">
        <v>243</v>
      </c>
      <c r="C65" s="137">
        <f>SUM(C57:C64)</f>
        <v>0.27818627450980393</v>
      </c>
      <c r="D65" s="133"/>
      <c r="E65" s="118"/>
      <c r="F65" s="136" t="s">
        <v>243</v>
      </c>
      <c r="G65" s="137">
        <f>SUM(G57:G64)</f>
        <v>0.4693627450980391</v>
      </c>
      <c r="H65" s="138"/>
      <c r="I65" s="139"/>
      <c r="J65" s="140"/>
    </row>
    <row r="66" spans="2:10" ht="16.5" customHeight="1" x14ac:dyDescent="0.25">
      <c r="B66" s="118"/>
      <c r="C66" s="133"/>
      <c r="D66" s="133"/>
      <c r="E66" s="118"/>
      <c r="F66" s="118"/>
      <c r="G66" s="133"/>
      <c r="H66" s="141"/>
      <c r="I66" s="139"/>
    </row>
    <row r="67" spans="2:10" ht="16.5" customHeight="1" x14ac:dyDescent="0.25">
      <c r="B67" s="329" t="s">
        <v>251</v>
      </c>
      <c r="C67" s="330"/>
      <c r="D67" s="118"/>
      <c r="E67" s="118"/>
      <c r="F67" s="329" t="s">
        <v>251</v>
      </c>
      <c r="G67" s="330"/>
      <c r="H67" s="141"/>
      <c r="I67" s="139"/>
    </row>
    <row r="68" spans="2:10" ht="16.5" customHeight="1" x14ac:dyDescent="0.25">
      <c r="B68" s="122" t="s">
        <v>252</v>
      </c>
      <c r="C68" s="126">
        <f>C32</f>
        <v>2.7417027417027416E-2</v>
      </c>
      <c r="D68" s="118"/>
      <c r="E68" s="118"/>
      <c r="F68" s="122" t="s">
        <v>252</v>
      </c>
      <c r="G68" s="126">
        <f>G32</f>
        <v>2.7417027417027416E-2</v>
      </c>
      <c r="H68" s="142"/>
      <c r="I68" s="139"/>
      <c r="J68" s="119"/>
    </row>
    <row r="69" spans="2:10" ht="16.5" customHeight="1" x14ac:dyDescent="0.25">
      <c r="B69" s="122" t="s">
        <v>253</v>
      </c>
      <c r="C69" s="126">
        <f>C68*8%</f>
        <v>2.1933621933621934E-3</v>
      </c>
      <c r="D69" s="118"/>
      <c r="E69" s="118"/>
      <c r="F69" s="122" t="s">
        <v>253</v>
      </c>
      <c r="G69" s="126">
        <f>G68*8%</f>
        <v>2.1933621933621934E-3</v>
      </c>
      <c r="H69" s="142"/>
      <c r="I69" s="139"/>
      <c r="J69" s="119"/>
    </row>
    <row r="70" spans="2:10" ht="16.5" customHeight="1" x14ac:dyDescent="0.25">
      <c r="B70" s="122" t="s">
        <v>254</v>
      </c>
      <c r="C70" s="126">
        <f>C68*20%</f>
        <v>5.4834054834054834E-3</v>
      </c>
      <c r="D70" s="118"/>
      <c r="E70" s="118"/>
      <c r="F70" s="122" t="s">
        <v>254</v>
      </c>
      <c r="G70" s="126">
        <f>G68*20%</f>
        <v>5.4834054834054834E-3</v>
      </c>
      <c r="H70" s="142"/>
      <c r="I70" s="139"/>
      <c r="J70" s="119"/>
    </row>
    <row r="71" spans="2:10" ht="16.5" customHeight="1" x14ac:dyDescent="0.25">
      <c r="B71" s="122" t="s">
        <v>255</v>
      </c>
      <c r="C71" s="126">
        <f>C37</f>
        <v>3.2000000000000001E-2</v>
      </c>
      <c r="D71" s="118"/>
      <c r="E71" s="118"/>
      <c r="F71" s="122" t="s">
        <v>255</v>
      </c>
      <c r="G71" s="126">
        <f>G37</f>
        <v>3.2000000000000001E-2</v>
      </c>
      <c r="H71" s="142"/>
      <c r="I71" s="139"/>
      <c r="J71" s="119"/>
    </row>
    <row r="72" spans="2:10" ht="16.5" customHeight="1" x14ac:dyDescent="0.25">
      <c r="B72" s="131" t="s">
        <v>256</v>
      </c>
      <c r="C72" s="132">
        <f>C41</f>
        <v>2.3897058823529401E-3</v>
      </c>
      <c r="D72" s="118"/>
      <c r="E72" s="118"/>
      <c r="F72" s="131" t="s">
        <v>256</v>
      </c>
      <c r="G72" s="132">
        <f>G41</f>
        <v>2.3897058823529401E-3</v>
      </c>
      <c r="H72" s="142"/>
      <c r="I72" s="139"/>
      <c r="J72" s="119"/>
    </row>
    <row r="73" spans="2:10" ht="16.5" customHeight="1" x14ac:dyDescent="0.25">
      <c r="B73" s="136" t="s">
        <v>243</v>
      </c>
      <c r="C73" s="137">
        <f>SUM(C68:C72)</f>
        <v>6.9483500976148041E-2</v>
      </c>
      <c r="D73" s="128"/>
      <c r="E73" s="118"/>
      <c r="F73" s="136" t="s">
        <v>243</v>
      </c>
      <c r="G73" s="137">
        <f>SUM(G68:G72)</f>
        <v>6.9483500976148041E-2</v>
      </c>
      <c r="H73" s="138"/>
      <c r="I73" s="139"/>
      <c r="J73" s="140"/>
    </row>
    <row r="74" spans="2:10" ht="16.5" customHeight="1" x14ac:dyDescent="0.25">
      <c r="B74" s="118"/>
      <c r="C74" s="133"/>
      <c r="D74" s="118"/>
      <c r="E74" s="118"/>
      <c r="F74" s="118"/>
      <c r="G74" s="133"/>
      <c r="H74" s="141"/>
      <c r="I74" s="139"/>
    </row>
    <row r="75" spans="2:10" ht="16.5" customHeight="1" x14ac:dyDescent="0.25">
      <c r="B75" s="329" t="s">
        <v>257</v>
      </c>
      <c r="C75" s="330"/>
      <c r="D75" s="118"/>
      <c r="E75" s="118"/>
      <c r="F75" s="329" t="s">
        <v>257</v>
      </c>
      <c r="G75" s="330"/>
      <c r="H75" s="141"/>
      <c r="I75" s="139"/>
    </row>
    <row r="76" spans="2:10" ht="16.5" customHeight="1" x14ac:dyDescent="0.25">
      <c r="B76" s="145" t="s">
        <v>258</v>
      </c>
      <c r="C76" s="146">
        <f>C65*C54</f>
        <v>0.10237254901960788</v>
      </c>
      <c r="D76" s="118"/>
      <c r="E76" s="118"/>
      <c r="F76" s="145" t="s">
        <v>258</v>
      </c>
      <c r="G76" s="146">
        <f>G65*G54</f>
        <v>0.17272549019607844</v>
      </c>
      <c r="H76" s="138"/>
      <c r="I76" s="139"/>
      <c r="J76" s="140"/>
    </row>
    <row r="77" spans="2:10" ht="16.5" customHeight="1" x14ac:dyDescent="0.25">
      <c r="B77" s="118"/>
      <c r="C77" s="133"/>
      <c r="D77" s="118"/>
      <c r="E77" s="118"/>
      <c r="F77" s="118"/>
      <c r="G77" s="133"/>
      <c r="H77" s="141"/>
      <c r="I77" s="139"/>
    </row>
    <row r="78" spans="2:10" ht="16.5" customHeight="1" x14ac:dyDescent="0.25">
      <c r="B78" s="145" t="s">
        <v>259</v>
      </c>
      <c r="C78" s="146">
        <f>C76+C73+C65+C54</f>
        <v>0.81804232450555991</v>
      </c>
      <c r="D78" s="118"/>
      <c r="E78" s="118"/>
      <c r="F78" s="145" t="s">
        <v>259</v>
      </c>
      <c r="G78" s="146">
        <f>G76+G73+G65+G54</f>
        <v>1.0795717362702657</v>
      </c>
      <c r="H78" s="138"/>
      <c r="I78" s="139"/>
      <c r="J78" s="140"/>
    </row>
    <row r="79" spans="2:10" ht="16.5" customHeight="1" x14ac:dyDescent="0.25">
      <c r="H79" s="147"/>
      <c r="J79" s="108"/>
    </row>
    <row r="101" spans="1:1" x14ac:dyDescent="0.25">
      <c r="A101" s="115" t="s">
        <v>260</v>
      </c>
    </row>
    <row r="102" spans="1:1" x14ac:dyDescent="0.25">
      <c r="A102" s="115" t="s">
        <v>261</v>
      </c>
    </row>
  </sheetData>
  <mergeCells count="8">
    <mergeCell ref="B75:C75"/>
    <mergeCell ref="F75:G75"/>
    <mergeCell ref="B45:C45"/>
    <mergeCell ref="F45:G45"/>
    <mergeCell ref="B56:C56"/>
    <mergeCell ref="F56:G56"/>
    <mergeCell ref="B67:C67"/>
    <mergeCell ref="F67:G67"/>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a78bcf-ae58-4fb0-99f8-202a9425dcb0" xsi:nil="true"/>
    <lcf76f155ced4ddcb4097134ff3c332f xmlns="771ab64f-6905-45f3-b088-b71faf86cc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D6878A803358242842F2ABC40944B09" ma:contentTypeVersion="13" ma:contentTypeDescription="Criar um novo documento." ma:contentTypeScope="" ma:versionID="bf4e970b8018f9f0022c0ea2e5506692">
  <xsd:schema xmlns:xsd="http://www.w3.org/2001/XMLSchema" xmlns:xs="http://www.w3.org/2001/XMLSchema" xmlns:p="http://schemas.microsoft.com/office/2006/metadata/properties" xmlns:ns2="771ab64f-6905-45f3-b088-b71faf86ccb0" xmlns:ns3="7da78bcf-ae58-4fb0-99f8-202a9425dcb0" targetNamespace="http://schemas.microsoft.com/office/2006/metadata/properties" ma:root="true" ma:fieldsID="93900ac749bb911e28abf4bb35279779" ns2:_="" ns3:_="">
    <xsd:import namespace="771ab64f-6905-45f3-b088-b71faf86ccb0"/>
    <xsd:import namespace="7da78bcf-ae58-4fb0-99f8-202a9425dc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ab64f-6905-45f3-b088-b71faf86c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bf98bb99-fda5-4d71-9ebb-1cdf427b05f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a78bcf-ae58-4fb0-99f8-202a9425dc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7d70cd-afce-410e-a236-2c8e018a02fd}" ma:internalName="TaxCatchAll" ma:showField="CatchAllData" ma:web="7da78bcf-ae58-4fb0-99f8-202a9425dcb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F8AFAD-E227-4539-9950-7BCC6BE8D8BF}">
  <ds:schemaRef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7da78bcf-ae58-4fb0-99f8-202a9425dcb0"/>
    <ds:schemaRef ds:uri="771ab64f-6905-45f3-b088-b71faf86ccb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22BCB2A-70F9-43D8-834F-A57A851656C3}">
  <ds:schemaRefs>
    <ds:schemaRef ds:uri="http://schemas.microsoft.com/sharepoint/v3/contenttype/forms"/>
  </ds:schemaRefs>
</ds:datastoreItem>
</file>

<file path=customXml/itemProps3.xml><?xml version="1.0" encoding="utf-8"?>
<ds:datastoreItem xmlns:ds="http://schemas.openxmlformats.org/officeDocument/2006/customXml" ds:itemID="{11BE7D41-DA05-4C0A-9E83-AAD2440DF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ab64f-6905-45f3-b088-b71faf86ccb0"/>
    <ds:schemaRef ds:uri="7da78bcf-ae58-4fb0-99f8-202a9425d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DFP</vt:lpstr>
      <vt:lpstr>Histograma 01</vt:lpstr>
      <vt:lpstr>Valor HH</vt:lpstr>
      <vt:lpstr>ENC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Mosmann, Cesar (EXT)</dc:creator>
  <cp:keywords/>
  <dc:description/>
  <cp:lastModifiedBy>TACIANO NARESSI LOPES</cp:lastModifiedBy>
  <cp:revision/>
  <cp:lastPrinted>2025-06-17T12:50:08Z</cp:lastPrinted>
  <dcterms:created xsi:type="dcterms:W3CDTF">2022-07-19T17:31:39Z</dcterms:created>
  <dcterms:modified xsi:type="dcterms:W3CDTF">2025-06-17T13:23:16Z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3eb348-6bb5-454e-8246-2b03a499fa4a_Enabled">
    <vt:lpwstr>true</vt:lpwstr>
  </property>
  <property fmtid="{D5CDD505-2E9C-101B-9397-08002B2CF9AE}" pid="3" name="MSIP_Label_dc3eb348-6bb5-454e-8246-2b03a499fa4a_SetDate">
    <vt:lpwstr>2022-07-19T20:06:30Z</vt:lpwstr>
  </property>
  <property fmtid="{D5CDD505-2E9C-101B-9397-08002B2CF9AE}" pid="4" name="MSIP_Label_dc3eb348-6bb5-454e-8246-2b03a499fa4a_Method">
    <vt:lpwstr>Standard</vt:lpwstr>
  </property>
  <property fmtid="{D5CDD505-2E9C-101B-9397-08002B2CF9AE}" pid="5" name="MSIP_Label_dc3eb348-6bb5-454e-8246-2b03a499fa4a_Name">
    <vt:lpwstr>dc3eb348-6bb5-454e-8246-2b03a499fa4a</vt:lpwstr>
  </property>
  <property fmtid="{D5CDD505-2E9C-101B-9397-08002B2CF9AE}" pid="6" name="MSIP_Label_dc3eb348-6bb5-454e-8246-2b03a499fa4a_SiteId">
    <vt:lpwstr>d9c7995d-4c06-40b7-829c-3921bdc751ed</vt:lpwstr>
  </property>
  <property fmtid="{D5CDD505-2E9C-101B-9397-08002B2CF9AE}" pid="7" name="MSIP_Label_dc3eb348-6bb5-454e-8246-2b03a499fa4a_ActionId">
    <vt:lpwstr>ab25a393-a841-4181-9921-108b415b3f02</vt:lpwstr>
  </property>
  <property fmtid="{D5CDD505-2E9C-101B-9397-08002B2CF9AE}" pid="8" name="MSIP_Label_dc3eb348-6bb5-454e-8246-2b03a499fa4a_ContentBits">
    <vt:lpwstr>2</vt:lpwstr>
  </property>
  <property fmtid="{D5CDD505-2E9C-101B-9397-08002B2CF9AE}" pid="9" name="MediaServiceImageTags">
    <vt:lpwstr/>
  </property>
  <property fmtid="{D5CDD505-2E9C-101B-9397-08002B2CF9AE}" pid="10" name="ContentTypeId">
    <vt:lpwstr>0x0101004D6878A803358242842F2ABC40944B09</vt:lpwstr>
  </property>
</Properties>
</file>