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ransporte de Resíduos" sheetId="1" r:id="rId4"/>
    <sheet state="visible" name="2.Encargos Sociais" sheetId="2" r:id="rId5"/>
    <sheet state="visible" name="3.CAGED" sheetId="3" r:id="rId6"/>
    <sheet state="visible" name="4.BDI" sheetId="4" r:id="rId7"/>
    <sheet state="visible" name="5. Depreciação" sheetId="5" r:id="rId8"/>
    <sheet state="visible" name="6.Remuneração de capital" sheetId="6" r:id="rId9"/>
  </sheets>
  <definedNames>
    <definedName name="AbaDeprec">'5. Depreciação'!$A$1</definedName>
    <definedName name="AbaRemun">'6.Remuneração de capital'!$A$1</definedName>
    <definedName hidden="1" name="Google_Sheet_Link_283154434">AbaDeprec</definedName>
    <definedName hidden="1" name="Google_Sheet_Link_607211784">AbaRemun</definedName>
  </definedNames>
  <calcPr/>
  <extLst>
    <ext uri="GoogleSheetsCustomDataVersion2">
      <go:sheetsCustomData xmlns:go="http://customooxmlschemas.google.com/" r:id="rId10" roundtripDataChecksum="3AwVacfrmw2+nYQh8dil12yIC7nJxBeamgTxRSGqhao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65">
      <text>
        <t xml:space="preserve">======
ID#AAAA2nTsaOM
Clauber Bridi    (2022-03-22 18:28:24)
Informar o número de recapagens por pneu</t>
      </text>
    </comment>
    <comment authorId="0" ref="C148">
      <text>
        <t xml:space="preserve">======
ID#AAAA2nTsaNo
Clauber Bridi    (2022-03-22 18:28:24)
Informar o consumo de óleo da transmissão a cada 1000km</t>
      </text>
    </comment>
    <comment authorId="0" ref="C44">
      <text>
        <t xml:space="preserve">======
ID#AAAA2nTs0xI
Clauber Bridi    (2022-03-22 18:28:24)
Informar o número de horas extras trabalhadas em horário diurno de segunda a sábado</t>
      </text>
    </comment>
    <comment authorId="0" ref="C164">
      <text>
        <t xml:space="preserve">======
ID#AAAA2nTs0wc
Clauber Bridi    (2022-03-22 18:28:24)
Informar a quantidade de pneus novos de 1 caminhão</t>
      </text>
    </comment>
    <comment authorId="0" ref="D179">
      <text>
        <t xml:space="preserve">======
ID#AAAA2nTs0xE
Clauber Bridi    (2022-03-22 18:28:24)
Informar o valor unitário mensal para manutenção dos equipamentos de monitoramento</t>
      </text>
    </comment>
    <comment authorId="0" ref="D79">
      <text>
        <t xml:space="preserve">======
ID#AAAA2nTs0wo
Clauber Bridi    (2022-03-22 18:28:24)
Informar o valor unitário estimado para aquisição de cada EPI</t>
      </text>
    </comment>
    <comment authorId="0" ref="C85">
      <text>
        <t xml:space="preserve">======
ID#AAAA2nTsaOU
Clauber Bridi    (2022-03-22 18:28:24)
Informar a durabilidade estimada em meses, para cada EPI</t>
      </text>
    </comment>
    <comment authorId="0" ref="C106">
      <text>
        <t xml:space="preserve">======
ID#AAAA2nTs0xQ
Clauber Bridi    (2022-03-22 18:28:24)
Na elaboração do orçamento-base da licitação, informar 0 (zero). Na proposta da licitante, informar a idade do compactador proposto.</t>
      </text>
    </comment>
    <comment authorId="0" ref="D177">
      <text>
        <t xml:space="preserve">======
ID#AAAA2nTky_M
Clauber Bridi    (2022-03-22 18:28:24)
Informar o valor total para instalação do equipamento de monitoramento da frota.</t>
      </text>
    </comment>
    <comment authorId="0" ref="C83">
      <text>
        <t xml:space="preserve">======
ID#AAAA2nTs0yA
Clauber Bridi    (2022-03-22 18:28:24)
Informar a durabilidade estimada em meses, para cada EPI</t>
      </text>
    </comment>
    <comment authorId="0" ref="C146">
      <text>
        <t xml:space="preserve">======
ID#AAAA2nTsaOc
Clauber Bridi    (2022-03-22 18:28:24)
Informar o consumo de óleo do motor a cada 1000km</t>
      </text>
    </comment>
    <comment authorId="0" ref="D82">
      <text>
        <t xml:space="preserve">======
ID#AAAA2nTs0yI
Clauber Bridi    (2022-03-22 18:28:24)
Informar o valor unitário estimado para aquisição de cada EPI</t>
      </text>
    </comment>
    <comment authorId="0" ref="C167">
      <text>
        <t xml:space="preserve">======
ID#AAAA2nTs0yE
Clauber Bridi    (2022-03-22 18:28:24)
Informar a durabilidade média dos pneus considerando as recapagens, em km</t>
      </text>
    </comment>
    <comment authorId="0" ref="C84">
      <text>
        <t xml:space="preserve">======
ID#AAAA2nTsaOk
Clauber Bridi    (2022-03-22 18:28:24)
Informar a durabilidade estimada em meses, para cada EPI</t>
      </text>
    </comment>
    <comment authorId="0" ref="D164">
      <text>
        <t xml:space="preserve">======
ID#AAAA2nTs0xk
Clauber Bridi    (2022-03-22 18:28:24)
Informar o preço unitário de cada pneu</t>
      </text>
    </comment>
    <comment authorId="0" ref="C150">
      <text>
        <t xml:space="preserve">======
ID#AAAA2nTky_k
Clauber Bridi    (2022-03-22 18:28:24)
Informar o consumo de óleo hidráulico a cada 1000km</t>
      </text>
    </comment>
    <comment authorId="0" ref="C47">
      <text>
        <t xml:space="preserve">======
ID#AAAA2nTky_o
Clauber Bridi    (2022-03-22 18:28:24)
Percentual estabelecido nas Normas de Segurança de Trabalho ou pelo laudo de responsável técnico devidamente habilitado</t>
      </text>
    </comment>
    <comment authorId="0" ref="C46">
      <text>
        <t xml:space="preserve">======
ID#AAAA2nTky_w
Clauber Bridi    (2022-03-22 18:28:24)
Informar 1 se a base de cálculo for o Salário Mínimo Nacional; Informar 2 se a base de cálculo for o Piso da Categoria;</t>
      </text>
    </comment>
    <comment authorId="0" ref="B139">
      <text>
        <t xml:space="preserve">======
ID#AAAA2ne6Gmk
Clauber Bridi    (2022-03-22 18:28:24)
Informar a quilometragem mensal percorrida, de acordo com o projeto básico</t>
      </text>
    </comment>
    <comment authorId="0" ref="D148">
      <text>
        <t xml:space="preserve">======
ID#AAAA2nTs0w0
Clauber Bridi    (2022-03-22 18:28:24)
Informar o preço unitário do litro do óleo da transmissão</t>
      </text>
    </comment>
    <comment authorId="0" ref="C152">
      <text>
        <t xml:space="preserve">======
ID#AAAA2ne6Gmg
Clauber Bridi    (2022-03-22 18:28:24)
Informar o consumo de graxa a cada 1000km</t>
      </text>
    </comment>
    <comment authorId="0" ref="C51">
      <text>
        <t xml:space="preserve">======
ID#AAAA2nTs0w4
Clauber Bridi    (2022-03-22 18:28:24)
Informar a quantidade de trabalhadores na função</t>
      </text>
    </comment>
    <comment authorId="0" ref="C49">
      <text>
        <t xml:space="preserve">======
ID#AAAA2ne6GmU
Clauber Bridi    (2022-03-22 18:28:24)
Preencher a planilha Encargos Sociais e CAGED</t>
      </text>
    </comment>
    <comment authorId="0" ref="C142">
      <text>
        <t xml:space="preserve">======
ID#AAAA2nTs0x4
Clauber Bridi    (2022-03-22 18:28:24)
Informar o consumo estimado do veículo em km/l</t>
      </text>
    </comment>
    <comment authorId="0" ref="D85">
      <text>
        <t xml:space="preserve">======
ID#AAAA2nTky_4
Clauber Bridi    (2022-03-22 18:28:24)
Informar o valor unitário estimado para aquisição de cada EPI</t>
      </text>
    </comment>
    <comment authorId="0" ref="D152">
      <text>
        <t xml:space="preserve">======
ID#AAAA2ne6Gmw
Clauber Bridi    (2022-03-22 18:28:24)
Informar o preço unitário do litro da graxa</t>
      </text>
    </comment>
    <comment authorId="0" ref="D83">
      <text>
        <t xml:space="preserve">======
ID#AAAA2nTsaOA
Clauber Bridi    (2022-03-22 18:28:24)
Informar o valor unitário estimado para aquisição de cada EPI</t>
      </text>
    </comment>
  </commentList>
  <extLst>
    <ext uri="GoogleSheetsCustomDataVersion2">
      <go:sheetsCustomData xmlns:go="http://customooxmlschemas.google.com/" r:id="rId1" roundtripDataSignature="AMtx7mjpCWzJcneY842+bZYW+fVqgykF0w=="/>
    </ext>
  </extL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6">
      <text>
        <t xml:space="preserve">======
ID#AAAA2nTky_E
Clauber Bridi    (2022-03-22 18:28:24)
Informar o percentual de ISS, de acordo com a legislação tributária do município onde serão prestados os serviços. De 2% até o limite de 5%.</t>
      </text>
    </comment>
    <comment authorId="0" ref="C12">
      <text>
        <t xml:space="preserve">======
ID#AAAA2nTsaOY
Clauber Bridi    (2022-03-22 18:28:24)
Informar o % de Administração Central estimado</t>
      </text>
    </comment>
    <comment authorId="0" ref="E16">
      <text>
        <t xml:space="preserve">======
ID#AAAA2ne6Gm4
Clauber Bridi    (2022-03-22 18:28:24)
Informar a média de dias úteis entre data de pagamento prevista no contrato e a data final do período de adimplemento da parcela</t>
      </text>
    </comment>
    <comment authorId="0" ref="C17">
      <text>
        <t xml:space="preserve">======
ID#AAAA2nTky_0
Clauber Bridi    (2022-03-22 18:28:24)
Informar o valor estimado de PIS/COFINS. 
1. Adotar 0,65% PIS + 3% COFINS quando o valor anual estimado do contrato for inferior ao limite para tributação pelo regime de incidência não-cumulativa (lucro presumido);
2. Adotar 1,65% PIS + 7,6% COFINS quando o valor anual estimado do contrato for superior ao limite para tributação pelo regime de incidência não-cumulativa (lucro real);</t>
      </text>
    </comment>
    <comment authorId="0" ref="E15">
      <text>
        <t xml:space="preserve">======
ID#AAAA2nTsaOE
Clauber Bridi    (2022-03-22 18:28:24)
Informar o valor anual da taxa financeira, em percentual. Admite-se utilizar a SELIC</t>
      </text>
    </comment>
  </commentList>
  <extLst>
    <ext uri="GoogleSheetsCustomDataVersion2">
      <go:sheetsCustomData xmlns:go="http://customooxmlschemas.google.com/" r:id="rId1" roundtripDataSignature="AMtx7mhboN63U+jx0I7WN1jUAuViIZEAlg=="/>
    </ext>
  </extLst>
</comments>
</file>

<file path=xl/sharedStrings.xml><?xml version="1.0" encoding="utf-8"?>
<sst xmlns="http://schemas.openxmlformats.org/spreadsheetml/2006/main" count="394" uniqueCount="266">
  <si>
    <t>Orientações para preenchimento:</t>
  </si>
  <si>
    <t>1. Preencher somente células em amarelo</t>
  </si>
  <si>
    <t>1. Transporte de Resíduos Sólidos</t>
  </si>
  <si>
    <t>Planilha de Composição de Custos</t>
  </si>
  <si>
    <t>Orçamento Sintético</t>
  </si>
  <si>
    <t>Descrição do Item</t>
  </si>
  <si>
    <t>Custo (R$/mês)</t>
  </si>
  <si>
    <t>%</t>
  </si>
  <si>
    <t xml:space="preserve">   3.1.1. Depreciação   </t>
  </si>
  <si>
    <t xml:space="preserve">   3.1.2. Remuneração do Capital   </t>
  </si>
  <si>
    <t>PREÇO TOTAL MENSAL COM A COLETA</t>
  </si>
  <si>
    <t>Quantitativos</t>
  </si>
  <si>
    <t>Mão-de-obra</t>
  </si>
  <si>
    <t>Quantidade</t>
  </si>
  <si>
    <t>Total de mão-de-obra (postos de trabalho)</t>
  </si>
  <si>
    <t>Veículos e Equipamentos</t>
  </si>
  <si>
    <t>Fator de utilização (FU)</t>
  </si>
  <si>
    <t>1. Mão-de-obra</t>
  </si>
  <si>
    <t>1.1. Motorista</t>
  </si>
  <si>
    <t>Discriminação</t>
  </si>
  <si>
    <t>Unidade</t>
  </si>
  <si>
    <t>Custo unitário</t>
  </si>
  <si>
    <t>Subtotal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</si>
  <si>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</si>
  <si>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Motorista estrada bi-truck CCT RS001610/2024</t>
  </si>
  <si>
    <t>mês</t>
  </si>
  <si>
    <t>Salário mínimo nacional (1)</t>
  </si>
  <si>
    <t>Horas Extras (100%)</t>
  </si>
  <si>
    <t>hora</t>
  </si>
  <si>
    <t>Horas Extras (50%)</t>
  </si>
  <si>
    <t>Descanso Semanal Remunerado (DSR) - hora extra</t>
  </si>
  <si>
    <t>R$</t>
  </si>
  <si>
    <t>Base de cálculo da Insalubridade</t>
  </si>
  <si>
    <t>Adicional de Insalubridade</t>
  </si>
  <si>
    <t>Soma</t>
  </si>
  <si>
    <t>Encargos Sociais</t>
  </si>
  <si>
    <t>Total por Motorista</t>
  </si>
  <si>
    <t>Total do Efetivo</t>
  </si>
  <si>
    <t>homem</t>
  </si>
  <si>
    <t>Fator de utilização</t>
  </si>
  <si>
    <t>1.2. Vale Transporte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</si>
  <si>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</si>
  <si>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Vale Transporte</t>
  </si>
  <si>
    <t>Dias Trabalhados por mês</t>
  </si>
  <si>
    <t>dia</t>
  </si>
  <si>
    <t>Motorista</t>
  </si>
  <si>
    <t>vale</t>
  </si>
  <si>
    <t>1.3. Vale-refeição (diário)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</si>
  <si>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</si>
  <si>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unidade</t>
  </si>
  <si>
    <t>1.4. Auxílio Alimentação (mensal)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</si>
  <si>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</si>
  <si>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Custo Mensal com Mão-de-obra (R$/mês)</t>
  </si>
  <si>
    <t>2. Uniformes e Equipamentos de Proteção Individual</t>
  </si>
  <si>
    <t>2.1. Uniformes e EPIs</t>
  </si>
  <si>
    <t>Durabilidade (meses)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</si>
  <si>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</si>
  <si>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Capacete de proteção com abafador auditivo</t>
  </si>
  <si>
    <t>Óculos de proteção</t>
  </si>
  <si>
    <t>Máscara padrão Classe PFF-1 (S) N95 proteção contra vapores orgânicos</t>
  </si>
  <si>
    <t>Luvas de proteção contra agentes perfurocortantes</t>
  </si>
  <si>
    <t>Calçado (bota) ou botina para proteção dos pés contra agentes perfurocortantes com biqueira de plástico</t>
  </si>
  <si>
    <t>par</t>
  </si>
  <si>
    <t>Calça de brim</t>
  </si>
  <si>
    <t>Camisa protetora</t>
  </si>
  <si>
    <t>Colete refletivo</t>
  </si>
  <si>
    <t>Higienização de uniformes e EPIs</t>
  </si>
  <si>
    <t>R$ mensal</t>
  </si>
  <si>
    <t>Custo Mensal com Uniformes e EPIs (R$/mês)</t>
  </si>
  <si>
    <t>3. Veículos e Equipamentos</t>
  </si>
  <si>
    <t>3.1. Veículo com Guindaste Roll on/off e caixas 32 m³</t>
  </si>
  <si>
    <t>3.1.1. Depreciação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</si>
  <si>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</si>
  <si>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Custo de aquisição do chassis</t>
  </si>
  <si>
    <t>Vida útil do chassis</t>
  </si>
  <si>
    <t>anos</t>
  </si>
  <si>
    <t>Idade do veículo</t>
  </si>
  <si>
    <t>Depreciação do chassis</t>
  </si>
  <si>
    <t>Depreciação mensal veículo</t>
  </si>
  <si>
    <t>Custo de aquisição do caixa 32m²</t>
  </si>
  <si>
    <t>Vida útil do compactador</t>
  </si>
  <si>
    <t>Idade do compactador</t>
  </si>
  <si>
    <t>Depreciação do compactador</t>
  </si>
  <si>
    <t>Depreciação mensal</t>
  </si>
  <si>
    <t>Total por veículo</t>
  </si>
  <si>
    <t>Total da frota</t>
  </si>
  <si>
    <t>3.1.2. Remuneração do Capital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</si>
  <si>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</si>
  <si>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Custo do chassis</t>
  </si>
  <si>
    <t>Taxa de juros anual nominal</t>
  </si>
  <si>
    <t>Valor do veículo proposto (V0)</t>
  </si>
  <si>
    <t>Investimento médio total do chassis</t>
  </si>
  <si>
    <t>Remuneração mensal de capital do chassis</t>
  </si>
  <si>
    <t>Custo do compactador</t>
  </si>
  <si>
    <t>Valor do compactador proposto (V0)</t>
  </si>
  <si>
    <t>Investimento médio total do compactador</t>
  </si>
  <si>
    <t>Remuneração mensal de capital das caixas</t>
  </si>
  <si>
    <t>Total</t>
  </si>
  <si>
    <t>3.1.3. Impostos e Seguros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</si>
  <si>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</si>
  <si>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IPVA</t>
  </si>
  <si>
    <t>Licenciamento e Seguro obrigatório</t>
  </si>
  <si>
    <t>Seguro contra terceiros</t>
  </si>
  <si>
    <t>Impostos e seguros mensais</t>
  </si>
  <si>
    <t>3.1.4. Consumos</t>
  </si>
  <si>
    <t>Quilometragem mensal</t>
  </si>
  <si>
    <t>Consumo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</si>
  <si>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</si>
  <si>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Custo de óleo diesel / km rodado</t>
  </si>
  <si>
    <t>km/l</t>
  </si>
  <si>
    <t>Custo mensal com óleo diesel</t>
  </si>
  <si>
    <t>km</t>
  </si>
  <si>
    <t>Custo de Arla diesel / km rodado</t>
  </si>
  <si>
    <t>Custo mensal com Arla</t>
  </si>
  <si>
    <t>Custo de óleo do motor /1.000 km rodados</t>
  </si>
  <si>
    <t>l/1.000 km</t>
  </si>
  <si>
    <t>Custo mensal com óleo do motor</t>
  </si>
  <si>
    <t>Custo de óleo da transmissão /1.000 km</t>
  </si>
  <si>
    <t>Custo mensal com óleo da transmissão</t>
  </si>
  <si>
    <t>Custo de óleo hidráulico / 1.000 km</t>
  </si>
  <si>
    <t>Custo mensal com óleo hidráulico</t>
  </si>
  <si>
    <t>Custo de graxa /1.000 km rodados</t>
  </si>
  <si>
    <t>kg/1.000 km</t>
  </si>
  <si>
    <t>Custo mensal com graxa</t>
  </si>
  <si>
    <t>Custo com consumos/km rodado</t>
  </si>
  <si>
    <t>R$/km rodado</t>
  </si>
  <si>
    <t>3.1.5. Manutenção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</si>
  <si>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</si>
  <si>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Custo de manutenção do caminhão</t>
  </si>
  <si>
    <t>3.1.6. Pneus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</si>
  <si>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</si>
  <si>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Custo do jogo de pneus 275/80 R22,5</t>
  </si>
  <si>
    <t>Número de recapagens por pneu</t>
  </si>
  <si>
    <t>Custo de recapagem</t>
  </si>
  <si>
    <t>Custo jg. compl. + 1 recap./ km rodado</t>
  </si>
  <si>
    <t>km/jogo</t>
  </si>
  <si>
    <t>Custo mensal com pneus</t>
  </si>
  <si>
    <t>Custo Mensal com Veículos e Equipamentos (R$/mês)</t>
  </si>
  <si>
    <t>4. Monitoramento da Frota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</si>
  <si>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</si>
  <si>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Implantação dos equipamentos de monitoramento</t>
  </si>
  <si>
    <t>cj</t>
  </si>
  <si>
    <t>Custo mensal com implantação</t>
  </si>
  <si>
    <t>Manutenção dos equipamentos de monitoramento</t>
  </si>
  <si>
    <t>Custo mensal com manutenção</t>
  </si>
  <si>
    <t>Custo Mensal com Monitoramento da Frota (R$/mês)</t>
  </si>
  <si>
    <t>CUSTO TOTAL MENSAL COM TRANSPORTE (R$/mês)</t>
  </si>
  <si>
    <t>CUSTO TOTAL MENSAL COM DESPESAS OPERACIONAIS (R$/mês)</t>
  </si>
  <si>
    <t>5. Benefícios e Despesas Indiretas - BDI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</si>
  <si>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</si>
  <si>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Benefícios e despesas indiretas</t>
  </si>
  <si>
    <t>PREÇO MENSAL TRANSPORTE (R$)</t>
  </si>
  <si>
    <t xml:space="preserve">2. Composição dos Encargos Sociais </t>
  </si>
  <si>
    <t>Código</t>
  </si>
  <si>
    <t>Descrição</t>
  </si>
  <si>
    <t>Valor</t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</si>
  <si>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</si>
  <si>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</si>
  <si>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</si>
  <si>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</si>
  <si>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</si>
  <si>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</si>
  <si>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</si>
  <si>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</si>
  <si>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</si>
  <si>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</si>
  <si>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</si>
  <si>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</si>
  <si>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</si>
  <si>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</si>
  <si>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</si>
  <si>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</si>
  <si>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</t>
  </si>
  <si>
    <t>SOMA GRUPO A</t>
  </si>
  <si>
    <t>B1</t>
  </si>
  <si>
    <t>Férias gozadas</t>
  </si>
  <si>
    <t>B2</t>
  </si>
  <si>
    <t>13º salário</t>
  </si>
  <si>
    <t>B3</t>
  </si>
  <si>
    <t>Licença Paternidade</t>
  </si>
  <si>
    <t>B4</t>
  </si>
  <si>
    <t>Faltas justificadas</t>
  </si>
  <si>
    <t>B5</t>
  </si>
  <si>
    <t>Auxilio acidente de trabalho</t>
  </si>
  <si>
    <t>B6</t>
  </si>
  <si>
    <t>Auxilio doença</t>
  </si>
  <si>
    <t>B</t>
  </si>
  <si>
    <t>SOMA GRUPO B</t>
  </si>
  <si>
    <t>C1</t>
  </si>
  <si>
    <t>Aviso prévio indenizado</t>
  </si>
  <si>
    <t>C2</t>
  </si>
  <si>
    <t xml:space="preserve">Férias indenizadas </t>
  </si>
  <si>
    <t>C3</t>
  </si>
  <si>
    <t>Férias indenizadas s/ aviso previo inden.</t>
  </si>
  <si>
    <t>C4</t>
  </si>
  <si>
    <t>Depósito rescisão sem justa causa</t>
  </si>
  <si>
    <t>C5</t>
  </si>
  <si>
    <t>Indenização adicional</t>
  </si>
  <si>
    <t>C</t>
  </si>
  <si>
    <t>SOMA GRUPO C</t>
  </si>
  <si>
    <t>D1</t>
  </si>
  <si>
    <t>Reincidência de Grupo A sobre Grupo B</t>
  </si>
  <si>
    <t>D2</t>
  </si>
  <si>
    <t>Reincidência de FGTS sobre aviso prévio indenizado</t>
  </si>
  <si>
    <t>D</t>
  </si>
  <si>
    <t>SOMA GRUPO D</t>
  </si>
  <si>
    <t>SOMA (A+B+C+D)</t>
  </si>
  <si>
    <t>3. CAGED</t>
  </si>
  <si>
    <t>Rio Grande do Sul  - Coleta de Resíduos Não-Perigosos - CNAE 38114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</si>
  <si>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</si>
  <si>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</si>
  <si>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</si>
  <si>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</si>
  <si>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</si>
  <si>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</si>
  <si>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</si>
  <si>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</si>
  <si>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</si>
  <si>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</si>
  <si>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>Acordo</t>
  </si>
  <si>
    <t>Indicadores</t>
  </si>
  <si>
    <t>Estoque recuperado início do Período 01-03-2018</t>
  </si>
  <si>
    <t>Estoque recuperado final do Período 28-02-2019</t>
  </si>
  <si>
    <t>Variação Emprego Absoluta de 01-03-2018 a 28-02-2019</t>
  </si>
  <si>
    <t>Estoque Médio</t>
  </si>
  <si>
    <t>% Demitidos s/ Justa Causa em relação ao Estoque Médio</t>
  </si>
  <si>
    <t>Taxa de Rotatividade</t>
  </si>
  <si>
    <t>Rotatividade temporal (meses)</t>
  </si>
  <si>
    <t>Dias ano</t>
  </si>
  <si>
    <t>1/3 de férias (dias)</t>
  </si>
  <si>
    <t>Férias (dias)</t>
  </si>
  <si>
    <t>13º Salário (dias)</t>
  </si>
  <si>
    <t>Dias de Aviso prévio</t>
  </si>
  <si>
    <t>Multa FGTS</t>
  </si>
  <si>
    <t>4. Composição do BDI - Benefícios e Despesas Indiretas</t>
  </si>
  <si>
    <t>Referência estudo TCE</t>
  </si>
  <si>
    <t>1° Quartil</t>
  </si>
  <si>
    <t>Médio</t>
  </si>
  <si>
    <t>3° Quartil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</si>
  <si>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</si>
  <si>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</si>
  <si>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</si>
  <si>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</si>
  <si>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</si>
  <si>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</si>
  <si>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</si>
  <si>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</si>
  <si>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i</t>
  </si>
  <si>
    <t>Tributos - ISS</t>
  </si>
  <si>
    <t>T</t>
  </si>
  <si>
    <t>DU</t>
  </si>
  <si>
    <t>Tributos - PIS/COFINS</t>
  </si>
  <si>
    <t>Fórmula para o cálculo do BDI:</t>
  </si>
  <si>
    <t>{[(1+AC+SRG) x (1+L) x (1+DF)] / (1-T)} -1</t>
  </si>
  <si>
    <t>Resultado do cálculo do BDI:</t>
  </si>
  <si>
    <t>5. Depreciação Referencial TCE/RS (%)</t>
  </si>
  <si>
    <t>Idade do veículo (ano)</t>
  </si>
  <si>
    <t>Depreciação Média</t>
  </si>
  <si>
    <t>6. Remuneração de Capital</t>
  </si>
  <si>
    <t>Fórmula de cálculo da remuneração de capital:</t>
  </si>
  <si>
    <r>
      <rPr>
        <rFont val="Arial"/>
        <color theme="1"/>
        <sz val="12.0"/>
      </rPr>
      <t>J</t>
    </r>
    <r>
      <rPr>
        <rFont val="Arial"/>
        <color rgb="FF000000"/>
        <sz val="12.0"/>
        <vertAlign val="subscript"/>
      </rPr>
      <t>m</t>
    </r>
    <r>
      <rPr>
        <rFont val="Arial"/>
        <color rgb="FF000000"/>
        <sz val="12.0"/>
      </rPr>
      <t xml:space="preserve"> = remuneração de capital mensal</t>
    </r>
  </si>
  <si>
    <t>i = taxa de juros do mercado (sugere-se adotar a taxa SELIC)</t>
  </si>
  <si>
    <t>Im = investimento médio</t>
  </si>
  <si>
    <r>
      <rPr>
        <rFont val="Arial"/>
        <color theme="1"/>
        <sz val="12.0"/>
      </rPr>
      <t>V</t>
    </r>
    <r>
      <rPr>
        <rFont val="Arial"/>
        <color rgb="FF000000"/>
        <sz val="12.0"/>
        <vertAlign val="subscript"/>
      </rPr>
      <t>0</t>
    </r>
    <r>
      <rPr>
        <rFont val="Arial"/>
        <color rgb="FF000000"/>
        <sz val="12.0"/>
      </rPr>
      <t xml:space="preserve"> = valor inicial do bem</t>
    </r>
  </si>
  <si>
    <r>
      <rPr>
        <rFont val="Arial"/>
        <color theme="1"/>
        <sz val="12.0"/>
      </rPr>
      <t>V</t>
    </r>
    <r>
      <rPr>
        <rFont val="Arial"/>
        <color rgb="FF000000"/>
        <sz val="12.0"/>
        <vertAlign val="subscript"/>
      </rPr>
      <t>r</t>
    </r>
    <r>
      <rPr>
        <rFont val="Arial"/>
        <color rgb="FF000000"/>
        <sz val="12.0"/>
      </rPr>
      <t xml:space="preserve"> = valor residual do bem</t>
    </r>
  </si>
  <si>
    <t>n = vida útil do bem em anos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</si>
</sst>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_(* #,##0.00_);_(* \(#,##0.00\);_(* &quot;-&quot;??_);_(@_)"/>
    <numFmt numFmtId="165" formatCode="&quot;R$ &quot;#,##0.00"/>
    <numFmt numFmtId="166" formatCode="&quot;R$ &quot;#,##0.00_);\(&quot;R$ &quot;#,##0.00\)"/>
    <numFmt numFmtId="167" formatCode="_(* #,##0_);_(* \(#,##0\);_(* &quot;-&quot;??_);_(@_)"/>
    <numFmt numFmtId="168" formatCode="_-&quot;R$&quot;\ * #,##0.00_-;\-&quot;R$&quot;\ * #,##0.00_-;_-&quot;R$&quot;\ * &quot;-&quot;??_-;_-@"/>
    <numFmt numFmtId="169" formatCode="_-* #,##0.00_-;\-* #,##0.00_-;_-* &quot;-&quot;??_-;_-@"/>
    <numFmt numFmtId="170" formatCode="_(* #,##0.000_);_(* \(#,##0.000\);_(* &quot;-&quot;??_);_(@_)"/>
    <numFmt numFmtId="171" formatCode="0.0000"/>
  </numFmts>
  <fonts count="21">
    <font>
      <sz val="10.0"/>
      <color rgb="FF000000"/>
      <name val="Arial"/>
      <scheme val="minor"/>
    </font>
    <font>
      <b/>
      <sz val="10.0"/>
      <color theme="1"/>
      <name val="Arial"/>
    </font>
    <font>
      <sz val="10.0"/>
      <color theme="1"/>
      <name val="Arial"/>
    </font>
    <font>
      <b/>
      <sz val="14.0"/>
      <color theme="1"/>
      <name val="Arial"/>
    </font>
    <font/>
    <font>
      <sz val="11.0"/>
      <color theme="1"/>
      <name val="Arial"/>
    </font>
    <font>
      <b/>
      <sz val="11.0"/>
      <color theme="1"/>
      <name val="Arial"/>
    </font>
    <font>
      <b/>
      <sz val="12.0"/>
      <color theme="1"/>
      <name val="Arial"/>
    </font>
    <font>
      <u/>
      <sz val="10.0"/>
      <color rgb="FF0000FF"/>
      <name val="Arial"/>
    </font>
    <font>
      <b/>
      <sz val="9.0"/>
      <color theme="1"/>
      <name val="Arial"/>
    </font>
    <font>
      <sz val="8.0"/>
      <color theme="1"/>
      <name val="Arial"/>
    </font>
    <font>
      <u/>
      <sz val="10.0"/>
      <color rgb="FF0000FF"/>
      <name val="Arial"/>
    </font>
    <font>
      <sz val="9.0"/>
      <color theme="1"/>
      <name val="Arial"/>
    </font>
    <font>
      <sz val="10.0"/>
      <color rgb="FFFF0000"/>
      <name val="Arial"/>
    </font>
    <font>
      <b/>
      <sz val="12.0"/>
      <color rgb="FFFF0000"/>
      <name val="Arial"/>
    </font>
    <font>
      <sz val="11.0"/>
      <color rgb="FF000000"/>
      <name val="Arial"/>
    </font>
    <font>
      <b/>
      <sz val="11.0"/>
      <color rgb="FF000000"/>
      <name val="Arial"/>
    </font>
    <font>
      <sz val="10.0"/>
      <color rgb="FF000000"/>
      <name val="Arial"/>
    </font>
    <font>
      <sz val="13.0"/>
      <color theme="1"/>
      <name val="Arial"/>
    </font>
    <font>
      <u/>
      <sz val="10.0"/>
      <color rgb="FF0000FF"/>
      <name val="Arial"/>
    </font>
    <font>
      <sz val="12.0"/>
      <color theme="1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C6D9F0"/>
        <bgColor rgb="FFC6D9F0"/>
      </patternFill>
    </fill>
    <fill>
      <patternFill patternType="solid">
        <fgColor rgb="FFD8D8D8"/>
        <bgColor rgb="FFD8D8D8"/>
      </patternFill>
    </fill>
    <fill>
      <patternFill patternType="solid">
        <fgColor rgb="FFA5A5A5"/>
        <bgColor rgb="FFA5A5A5"/>
      </patternFill>
    </fill>
    <fill>
      <patternFill patternType="solid">
        <fgColor rgb="FFDDD9C3"/>
        <bgColor rgb="FFDDD9C3"/>
      </patternFill>
    </fill>
    <fill>
      <patternFill patternType="solid">
        <fgColor rgb="FFEEECE1"/>
        <bgColor rgb="FFEEECE1"/>
      </patternFill>
    </fill>
  </fills>
  <borders count="76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/>
      <right/>
      <top/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8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2" numFmtId="4" xfId="0" applyAlignment="1" applyFont="1" applyNumberFormat="1">
      <alignment vertical="center"/>
    </xf>
    <xf borderId="0" fillId="0" fontId="2" numFmtId="164" xfId="0" applyAlignment="1" applyFont="1" applyNumberFormat="1">
      <alignment vertical="center"/>
    </xf>
    <xf borderId="1" fillId="2" fontId="3" numFmtId="0" xfId="0" applyAlignment="1" applyBorder="1" applyFill="1" applyFont="1">
      <alignment horizontal="center" readingOrder="0" vertical="center"/>
    </xf>
    <xf borderId="2" fillId="0" fontId="4" numFmtId="0" xfId="0" applyBorder="1" applyFont="1"/>
    <xf borderId="3" fillId="0" fontId="4" numFmtId="0" xfId="0" applyBorder="1" applyFont="1"/>
    <xf borderId="0" fillId="0" fontId="5" numFmtId="0" xfId="0" applyAlignment="1" applyFont="1">
      <alignment vertical="center"/>
    </xf>
    <xf borderId="4" fillId="2" fontId="6" numFmtId="0" xfId="0" applyAlignment="1" applyBorder="1" applyFont="1">
      <alignment horizontal="center" vertical="center"/>
    </xf>
    <xf borderId="5" fillId="0" fontId="4" numFmtId="0" xfId="0" applyBorder="1" applyFont="1"/>
    <xf borderId="6" fillId="0" fontId="4" numFmtId="0" xfId="0" applyBorder="1" applyFont="1"/>
    <xf borderId="7" fillId="0" fontId="2" numFmtId="0" xfId="0" applyAlignment="1" applyBorder="1" applyFont="1">
      <alignment vertical="center"/>
    </xf>
    <xf borderId="8" fillId="0" fontId="2" numFmtId="164" xfId="0" applyAlignment="1" applyBorder="1" applyFont="1" applyNumberFormat="1">
      <alignment vertical="center"/>
    </xf>
    <xf borderId="9" fillId="2" fontId="7" numFmtId="164" xfId="0" applyAlignment="1" applyBorder="1" applyFont="1" applyNumberFormat="1">
      <alignment horizontal="center" vertical="center"/>
    </xf>
    <xf borderId="10" fillId="0" fontId="4" numFmtId="0" xfId="0" applyBorder="1" applyFont="1"/>
    <xf borderId="11" fillId="0" fontId="4" numFmtId="0" xfId="0" applyBorder="1" applyFont="1"/>
    <xf borderId="12" fillId="0" fontId="1" numFmtId="164" xfId="0" applyAlignment="1" applyBorder="1" applyFont="1" applyNumberFormat="1">
      <alignment horizontal="center" vertical="center"/>
    </xf>
    <xf borderId="13" fillId="0" fontId="2" numFmtId="164" xfId="0" applyAlignment="1" applyBorder="1" applyFont="1" applyNumberFormat="1">
      <alignment vertical="center"/>
    </xf>
    <xf borderId="13" fillId="0" fontId="1" numFmtId="164" xfId="0" applyAlignment="1" applyBorder="1" applyFont="1" applyNumberFormat="1">
      <alignment vertical="center"/>
    </xf>
    <xf borderId="12" fillId="0" fontId="1" numFmtId="164" xfId="0" applyAlignment="1" applyBorder="1" applyFont="1" applyNumberFormat="1">
      <alignment vertical="center"/>
    </xf>
    <xf borderId="14" fillId="0" fontId="1" numFmtId="164" xfId="0" applyAlignment="1" applyBorder="1" applyFont="1" applyNumberFormat="1">
      <alignment horizontal="center" vertical="center"/>
    </xf>
    <xf borderId="15" fillId="0" fontId="1" numFmtId="164" xfId="0" applyAlignment="1" applyBorder="1" applyFont="1" applyNumberFormat="1">
      <alignment vertical="center"/>
    </xf>
    <xf borderId="16" fillId="0" fontId="1" numFmtId="164" xfId="0" applyAlignment="1" applyBorder="1" applyFont="1" applyNumberFormat="1">
      <alignment vertical="center"/>
    </xf>
    <xf borderId="17" fillId="0" fontId="1" numFmtId="165" xfId="0" applyAlignment="1" applyBorder="1" applyFont="1" applyNumberFormat="1">
      <alignment vertical="center"/>
    </xf>
    <xf borderId="18" fillId="0" fontId="1" numFmtId="10" xfId="0" applyAlignment="1" applyBorder="1" applyFont="1" applyNumberFormat="1">
      <alignment vertical="center"/>
    </xf>
    <xf borderId="0" fillId="0" fontId="1" numFmtId="165" xfId="0" applyAlignment="1" applyFont="1" applyNumberFormat="1">
      <alignment vertical="center"/>
    </xf>
    <xf borderId="0" fillId="0" fontId="1" numFmtId="164" xfId="0" applyAlignment="1" applyFont="1" applyNumberFormat="1">
      <alignment vertical="center"/>
    </xf>
    <xf borderId="15" fillId="0" fontId="2" numFmtId="164" xfId="0" applyAlignment="1" applyBorder="1" applyFont="1" applyNumberFormat="1">
      <alignment vertical="center"/>
    </xf>
    <xf borderId="16" fillId="0" fontId="2" numFmtId="164" xfId="0" applyAlignment="1" applyBorder="1" applyFont="1" applyNumberFormat="1">
      <alignment vertical="center"/>
    </xf>
    <xf borderId="17" fillId="0" fontId="2" numFmtId="165" xfId="0" applyAlignment="1" applyBorder="1" applyFont="1" applyNumberFormat="1">
      <alignment vertical="center"/>
    </xf>
    <xf borderId="18" fillId="0" fontId="2" numFmtId="10" xfId="0" applyAlignment="1" applyBorder="1" applyFont="1" applyNumberFormat="1">
      <alignment vertical="center"/>
    </xf>
    <xf borderId="15" fillId="0" fontId="1" numFmtId="164" xfId="0" applyAlignment="1" applyBorder="1" applyFont="1" applyNumberFormat="1">
      <alignment horizontal="left" vertical="center"/>
    </xf>
    <xf borderId="16" fillId="0" fontId="4" numFmtId="0" xfId="0" applyBorder="1" applyFont="1"/>
    <xf borderId="16" fillId="0" fontId="1" numFmtId="4" xfId="0" applyAlignment="1" applyBorder="1" applyFont="1" applyNumberFormat="1">
      <alignment horizontal="center" vertical="center"/>
    </xf>
    <xf borderId="15" fillId="0" fontId="2" numFmtId="164" xfId="0" applyAlignment="1" applyBorder="1" applyFont="1" applyNumberFormat="1">
      <alignment horizontal="left" vertical="center"/>
    </xf>
    <xf borderId="16" fillId="0" fontId="2" numFmtId="4" xfId="0" applyAlignment="1" applyBorder="1" applyFont="1" applyNumberFormat="1">
      <alignment horizontal="center" vertical="center"/>
    </xf>
    <xf borderId="15" fillId="0" fontId="8" numFmtId="164" xfId="0" applyAlignment="1" applyBorder="1" applyFont="1" applyNumberFormat="1">
      <alignment horizontal="left" vertical="center"/>
    </xf>
    <xf borderId="19" fillId="0" fontId="1" numFmtId="165" xfId="0" applyAlignment="1" applyBorder="1" applyFont="1" applyNumberFormat="1">
      <alignment vertical="center"/>
    </xf>
    <xf borderId="12" fillId="0" fontId="1" numFmtId="164" xfId="0" applyAlignment="1" applyBorder="1" applyFont="1" applyNumberFormat="1">
      <alignment horizontal="left" vertical="center"/>
    </xf>
    <xf borderId="13" fillId="0" fontId="1" numFmtId="4" xfId="0" applyAlignment="1" applyBorder="1" applyFont="1" applyNumberFormat="1">
      <alignment horizontal="center" vertical="center"/>
    </xf>
    <xf borderId="12" fillId="0" fontId="1" numFmtId="166" xfId="0" applyAlignment="1" applyBorder="1" applyFont="1" applyNumberFormat="1">
      <alignment vertical="center"/>
    </xf>
    <xf borderId="14" fillId="0" fontId="1" numFmtId="9" xfId="0" applyAlignment="1" applyBorder="1" applyFont="1" applyNumberFormat="1">
      <alignment vertical="center"/>
    </xf>
    <xf borderId="0" fillId="0" fontId="1" numFmtId="166" xfId="0" applyAlignment="1" applyFont="1" applyNumberFormat="1">
      <alignment vertical="center"/>
    </xf>
    <xf borderId="20" fillId="2" fontId="7" numFmtId="164" xfId="0" applyAlignment="1" applyBorder="1" applyFont="1" applyNumberFormat="1">
      <alignment horizontal="center" vertical="center"/>
    </xf>
    <xf borderId="21" fillId="0" fontId="4" numFmtId="0" xfId="0" applyBorder="1" applyFont="1"/>
    <xf borderId="20" fillId="0" fontId="1" numFmtId="164" xfId="0" applyAlignment="1" applyBorder="1" applyFont="1" applyNumberFormat="1">
      <alignment horizontal="center" vertical="center"/>
    </xf>
    <xf borderId="22" fillId="0" fontId="1" numFmtId="164" xfId="0" applyAlignment="1" applyBorder="1" applyFont="1" applyNumberFormat="1">
      <alignment horizontal="right" vertical="center"/>
    </xf>
    <xf borderId="23" fillId="0" fontId="2" numFmtId="164" xfId="0" applyAlignment="1" applyBorder="1" applyFont="1" applyNumberFormat="1">
      <alignment vertical="center"/>
    </xf>
    <xf borderId="16" fillId="0" fontId="2" numFmtId="0" xfId="0" applyAlignment="1" applyBorder="1" applyFont="1">
      <alignment vertical="center"/>
    </xf>
    <xf borderId="24" fillId="0" fontId="2" numFmtId="1" xfId="0" applyAlignment="1" applyBorder="1" applyFont="1" applyNumberFormat="1">
      <alignment horizontal="center" vertical="center"/>
    </xf>
    <xf borderId="25" fillId="0" fontId="1" numFmtId="164" xfId="0" applyAlignment="1" applyBorder="1" applyFont="1" applyNumberFormat="1">
      <alignment vertical="center"/>
    </xf>
    <xf borderId="26" fillId="0" fontId="1" numFmtId="4" xfId="0" applyAlignment="1" applyBorder="1" applyFont="1" applyNumberFormat="1">
      <alignment vertical="center"/>
    </xf>
    <xf borderId="26" fillId="0" fontId="2" numFmtId="0" xfId="0" applyAlignment="1" applyBorder="1" applyFont="1">
      <alignment vertical="center"/>
    </xf>
    <xf borderId="27" fillId="0" fontId="1" numFmtId="1" xfId="0" applyAlignment="1" applyBorder="1" applyFont="1" applyNumberFormat="1">
      <alignment horizontal="center" vertical="center"/>
    </xf>
    <xf borderId="28" fillId="0" fontId="1" numFmtId="164" xfId="0" applyAlignment="1" applyBorder="1" applyFont="1" applyNumberFormat="1">
      <alignment vertical="center"/>
    </xf>
    <xf borderId="0" fillId="0" fontId="1" numFmtId="4" xfId="0" applyAlignment="1" applyFont="1" applyNumberFormat="1">
      <alignment vertical="center"/>
    </xf>
    <xf borderId="29" fillId="0" fontId="2" numFmtId="164" xfId="0" applyAlignment="1" applyBorder="1" applyFont="1" applyNumberFormat="1">
      <alignment vertical="center"/>
    </xf>
    <xf borderId="30" fillId="0" fontId="1" numFmtId="0" xfId="0" applyAlignment="1" applyBorder="1" applyFont="1">
      <alignment horizontal="center" vertical="center"/>
    </xf>
    <xf borderId="31" fillId="0" fontId="4" numFmtId="0" xfId="0" applyBorder="1" applyFont="1"/>
    <xf borderId="32" fillId="0" fontId="4" numFmtId="0" xfId="0" applyBorder="1" applyFont="1"/>
    <xf borderId="33" fillId="0" fontId="2" numFmtId="164" xfId="0" applyAlignment="1" applyBorder="1" applyFont="1" applyNumberFormat="1">
      <alignment vertical="center"/>
    </xf>
    <xf borderId="34" fillId="0" fontId="2" numFmtId="164" xfId="0" applyAlignment="1" applyBorder="1" applyFont="1" applyNumberFormat="1">
      <alignment vertical="center"/>
    </xf>
    <xf borderId="34" fillId="0" fontId="2" numFmtId="0" xfId="0" applyAlignment="1" applyBorder="1" applyFont="1">
      <alignment vertical="center"/>
    </xf>
    <xf borderId="35" fillId="0" fontId="2" numFmtId="1" xfId="0" applyAlignment="1" applyBorder="1" applyFont="1" applyNumberFormat="1">
      <alignment horizontal="center" vertical="center"/>
    </xf>
    <xf borderId="0" fillId="0" fontId="2" numFmtId="1" xfId="0" applyAlignment="1" applyFont="1" applyNumberFormat="1">
      <alignment horizontal="center" vertical="center"/>
    </xf>
    <xf borderId="0" fillId="0" fontId="2" numFmtId="167" xfId="0" applyAlignment="1" applyFont="1" applyNumberFormat="1">
      <alignment horizontal="center" vertical="center"/>
    </xf>
    <xf borderId="20" fillId="0" fontId="1" numFmtId="164" xfId="0" applyAlignment="1" applyBorder="1" applyFont="1" applyNumberFormat="1">
      <alignment vertical="center"/>
    </xf>
    <xf borderId="36" fillId="0" fontId="1" numFmtId="10" xfId="0" applyAlignment="1" applyBorder="1" applyFont="1" applyNumberFormat="1">
      <alignment readingOrder="0" vertical="center"/>
    </xf>
    <xf borderId="37" fillId="0" fontId="1" numFmtId="164" xfId="0" applyAlignment="1" applyBorder="1" applyFont="1" applyNumberFormat="1">
      <alignment readingOrder="0" vertical="center"/>
    </xf>
    <xf borderId="0" fillId="0" fontId="1" numFmtId="167" xfId="0" applyAlignment="1" applyFont="1" applyNumberFormat="1">
      <alignment horizontal="center" vertical="center"/>
    </xf>
    <xf borderId="0" fillId="0" fontId="2" numFmtId="0" xfId="0" applyAlignment="1" applyFont="1">
      <alignment readingOrder="0" vertical="center"/>
    </xf>
    <xf borderId="38" fillId="3" fontId="9" numFmtId="0" xfId="0" applyAlignment="1" applyBorder="1" applyFill="1" applyFont="1">
      <alignment horizontal="center" vertical="center"/>
    </xf>
    <xf borderId="39" fillId="3" fontId="9" numFmtId="0" xfId="0" applyAlignment="1" applyBorder="1" applyFont="1">
      <alignment horizontal="center" vertical="center"/>
    </xf>
    <xf borderId="39" fillId="3" fontId="9" numFmtId="164" xfId="0" applyAlignment="1" applyBorder="1" applyFont="1" applyNumberFormat="1">
      <alignment horizontal="center" vertical="center"/>
    </xf>
    <xf borderId="40" fillId="3" fontId="9" numFmtId="164" xfId="0" applyAlignment="1" applyBorder="1" applyFont="1" applyNumberFormat="1">
      <alignment horizontal="center" vertical="center"/>
    </xf>
    <xf borderId="0" fillId="0" fontId="10" numFmtId="0" xfId="0" applyAlignment="1" applyFont="1">
      <alignment vertical="center"/>
    </xf>
    <xf borderId="41" fillId="0" fontId="2" numFmtId="0" xfId="0" applyAlignment="1" applyBorder="1" applyFont="1">
      <alignment readingOrder="0" vertical="center"/>
    </xf>
    <xf borderId="41" fillId="0" fontId="2" numFmtId="0" xfId="0" applyAlignment="1" applyBorder="1" applyFont="1">
      <alignment horizontal="center" vertical="center"/>
    </xf>
    <xf borderId="42" fillId="4" fontId="2" numFmtId="164" xfId="0" applyAlignment="1" applyBorder="1" applyFill="1" applyFont="1" applyNumberFormat="1">
      <alignment horizontal="center" readingOrder="0" vertical="center"/>
    </xf>
    <xf borderId="41" fillId="0" fontId="2" numFmtId="164" xfId="0" applyAlignment="1" applyBorder="1" applyFont="1" applyNumberFormat="1">
      <alignment horizontal="center" vertical="center"/>
    </xf>
    <xf borderId="41" fillId="0" fontId="2" numFmtId="0" xfId="0" applyAlignment="1" applyBorder="1" applyFont="1">
      <alignment vertical="center"/>
    </xf>
    <xf borderId="17" fillId="0" fontId="2" numFmtId="0" xfId="0" applyAlignment="1" applyBorder="1" applyFont="1">
      <alignment vertical="center"/>
    </xf>
    <xf borderId="17" fillId="0" fontId="2" numFmtId="0" xfId="0" applyAlignment="1" applyBorder="1" applyFont="1">
      <alignment horizontal="center" vertical="center"/>
    </xf>
    <xf borderId="17" fillId="4" fontId="2" numFmtId="2" xfId="0" applyAlignment="1" applyBorder="1" applyFont="1" applyNumberFormat="1">
      <alignment horizontal="center" vertical="center"/>
    </xf>
    <xf borderId="17" fillId="0" fontId="2" numFmtId="164" xfId="0" applyAlignment="1" applyBorder="1" applyFont="1" applyNumberFormat="1">
      <alignment horizontal="center" vertical="center"/>
    </xf>
    <xf borderId="37" fillId="5" fontId="2" numFmtId="164" xfId="0" applyAlignment="1" applyBorder="1" applyFill="1" applyFont="1" applyNumberFormat="1">
      <alignment vertical="center"/>
    </xf>
    <xf borderId="17" fillId="4" fontId="2" numFmtId="1" xfId="0" applyAlignment="1" applyBorder="1" applyFont="1" applyNumberFormat="1">
      <alignment horizontal="center" vertical="center"/>
    </xf>
    <xf borderId="17" fillId="4" fontId="2" numFmtId="0" xfId="0" applyAlignment="1" applyBorder="1" applyFont="1">
      <alignment horizontal="center" vertical="center"/>
    </xf>
    <xf borderId="17" fillId="0" fontId="1" numFmtId="0" xfId="0" applyAlignment="1" applyBorder="1" applyFont="1">
      <alignment vertical="center"/>
    </xf>
    <xf borderId="0" fillId="0" fontId="1" numFmtId="0" xfId="0" applyAlignment="1" applyFont="1">
      <alignment horizontal="center" vertical="center"/>
    </xf>
    <xf borderId="0" fillId="0" fontId="1" numFmtId="164" xfId="0" applyAlignment="1" applyFont="1" applyNumberFormat="1">
      <alignment horizontal="center" vertical="center"/>
    </xf>
    <xf borderId="17" fillId="0" fontId="1" numFmtId="164" xfId="0" applyAlignment="1" applyBorder="1" applyFont="1" applyNumberFormat="1">
      <alignment horizontal="center" vertical="center"/>
    </xf>
    <xf borderId="17" fillId="6" fontId="2" numFmtId="164" xfId="0" applyAlignment="1" applyBorder="1" applyFill="1" applyFont="1" applyNumberFormat="1">
      <alignment horizontal="center" vertical="center"/>
    </xf>
    <xf borderId="16" fillId="0" fontId="1" numFmtId="0" xfId="0" applyAlignment="1" applyBorder="1" applyFont="1">
      <alignment horizontal="center" vertical="center"/>
    </xf>
    <xf borderId="16" fillId="0" fontId="1" numFmtId="164" xfId="0" applyAlignment="1" applyBorder="1" applyFont="1" applyNumberFormat="1">
      <alignment horizontal="center" vertical="center"/>
    </xf>
    <xf borderId="0" fillId="0" fontId="2" numFmtId="164" xfId="0" applyAlignment="1" applyFont="1" applyNumberFormat="1">
      <alignment horizontal="right" vertical="center"/>
    </xf>
    <xf borderId="17" fillId="0" fontId="2" numFmtId="164" xfId="0" applyAlignment="1" applyBorder="1" applyFont="1" applyNumberFormat="1">
      <alignment vertical="center"/>
    </xf>
    <xf borderId="43" fillId="3" fontId="1" numFmtId="164" xfId="0" applyAlignment="1" applyBorder="1" applyFont="1" applyNumberFormat="1">
      <alignment horizontal="center" vertical="center"/>
    </xf>
    <xf borderId="0" fillId="0" fontId="2" numFmtId="0" xfId="0" applyAlignment="1" applyFont="1">
      <alignment horizontal="right" vertical="center"/>
    </xf>
    <xf borderId="17" fillId="0" fontId="2" numFmtId="167" xfId="0" applyAlignment="1" applyBorder="1" applyFont="1" applyNumberFormat="1">
      <alignment horizontal="center" vertical="center"/>
    </xf>
    <xf borderId="37" fillId="4" fontId="2" numFmtId="164" xfId="0" applyAlignment="1" applyBorder="1" applyFont="1" applyNumberFormat="1">
      <alignment vertical="center"/>
    </xf>
    <xf borderId="37" fillId="4" fontId="2" numFmtId="0" xfId="0" applyAlignment="1" applyBorder="1" applyFont="1">
      <alignment vertical="center"/>
    </xf>
    <xf borderId="17" fillId="0" fontId="2" numFmtId="167" xfId="0" applyAlignment="1" applyBorder="1" applyFont="1" applyNumberFormat="1">
      <alignment vertical="center"/>
    </xf>
    <xf borderId="44" fillId="0" fontId="2" numFmtId="164" xfId="0" applyAlignment="1" applyBorder="1" applyFont="1" applyNumberFormat="1">
      <alignment horizontal="center" vertical="center"/>
    </xf>
    <xf borderId="45" fillId="0" fontId="2" numFmtId="164" xfId="0" applyAlignment="1" applyBorder="1" applyFont="1" applyNumberFormat="1">
      <alignment vertical="center"/>
    </xf>
    <xf borderId="43" fillId="3" fontId="1" numFmtId="164" xfId="0" applyAlignment="1" applyBorder="1" applyFont="1" applyNumberFormat="1">
      <alignment vertical="center"/>
    </xf>
    <xf borderId="17" fillId="4" fontId="2" numFmtId="164" xfId="0" applyAlignment="1" applyBorder="1" applyFont="1" applyNumberFormat="1">
      <alignment horizontal="center" readingOrder="0" vertical="center"/>
    </xf>
    <xf borderId="46" fillId="0" fontId="2" numFmtId="164" xfId="0" applyAlignment="1" applyBorder="1" applyFont="1" applyNumberFormat="1">
      <alignment vertical="center"/>
    </xf>
    <xf borderId="47" fillId="3" fontId="1" numFmtId="164" xfId="0" applyAlignment="1" applyBorder="1" applyFont="1" applyNumberFormat="1">
      <alignment vertical="center"/>
    </xf>
    <xf borderId="20" fillId="0" fontId="1" numFmtId="0" xfId="0" applyAlignment="1" applyBorder="1" applyFont="1">
      <alignment vertical="center"/>
    </xf>
    <xf borderId="10" fillId="0" fontId="1" numFmtId="0" xfId="0" applyAlignment="1" applyBorder="1" applyFont="1">
      <alignment vertical="center"/>
    </xf>
    <xf borderId="10" fillId="0" fontId="1" numFmtId="164" xfId="0" applyAlignment="1" applyBorder="1" applyFont="1" applyNumberFormat="1">
      <alignment vertical="center"/>
    </xf>
    <xf borderId="21" fillId="0" fontId="1" numFmtId="164" xfId="0" applyAlignment="1" applyBorder="1" applyFont="1" applyNumberFormat="1">
      <alignment vertical="center"/>
    </xf>
    <xf borderId="48" fillId="3" fontId="1" numFmtId="164" xfId="0" applyAlignment="1" applyBorder="1" applyFont="1" applyNumberFormat="1">
      <alignment vertical="center"/>
    </xf>
    <xf borderId="39" fillId="3" fontId="9" numFmtId="0" xfId="0" applyAlignment="1" applyBorder="1" applyFont="1">
      <alignment horizontal="center" shrinkToFit="0" vertical="center" wrapText="1"/>
    </xf>
    <xf borderId="17" fillId="0" fontId="2" numFmtId="0" xfId="0" applyAlignment="1" applyBorder="1" applyFont="1">
      <alignment readingOrder="0" vertical="center"/>
    </xf>
    <xf borderId="17" fillId="4" fontId="2" numFmtId="13" xfId="0" applyAlignment="1" applyBorder="1" applyFont="1" applyNumberFormat="1">
      <alignment readingOrder="0"/>
    </xf>
    <xf borderId="17" fillId="4" fontId="2" numFmtId="2" xfId="0" applyAlignment="1" applyBorder="1" applyFont="1" applyNumberFormat="1">
      <alignment readingOrder="0" vertical="center"/>
    </xf>
    <xf borderId="17" fillId="4" fontId="2" numFmtId="13" xfId="0" applyBorder="1" applyFont="1" applyNumberFormat="1"/>
    <xf borderId="0" fillId="0" fontId="2" numFmtId="10" xfId="0" applyAlignment="1" applyFont="1" applyNumberFormat="1">
      <alignment vertical="center"/>
    </xf>
    <xf borderId="17" fillId="0" fontId="2" numFmtId="0" xfId="0" applyAlignment="1" applyBorder="1" applyFont="1">
      <alignment horizontal="center"/>
    </xf>
    <xf borderId="17" fillId="4" fontId="2" numFmtId="2" xfId="0" applyAlignment="1" applyBorder="1" applyFont="1" applyNumberFormat="1">
      <alignment readingOrder="0"/>
    </xf>
    <xf borderId="0" fillId="0" fontId="2" numFmtId="164" xfId="0" applyFont="1" applyNumberFormat="1"/>
    <xf borderId="0" fillId="0" fontId="2" numFmtId="0" xfId="0" applyFont="1"/>
    <xf borderId="17" fillId="0" fontId="2" numFmtId="1" xfId="0" applyAlignment="1" applyBorder="1" applyFont="1" applyNumberFormat="1">
      <alignment horizontal="center" vertical="center"/>
    </xf>
    <xf borderId="0" fillId="4" fontId="2" numFmtId="2" xfId="0" applyAlignment="1" applyFont="1" applyNumberFormat="1">
      <alignment readingOrder="0" vertical="center"/>
    </xf>
    <xf borderId="37" fillId="0" fontId="2" numFmtId="164" xfId="0" applyAlignment="1" applyBorder="1" applyFont="1" applyNumberFormat="1">
      <alignment vertical="center"/>
    </xf>
    <xf borderId="36" fillId="3" fontId="1" numFmtId="164" xfId="0" applyAlignment="1" applyBorder="1" applyFont="1" applyNumberFormat="1">
      <alignment horizontal="center" vertical="center"/>
    </xf>
    <xf borderId="10" fillId="0" fontId="2" numFmtId="0" xfId="0" applyAlignment="1" applyBorder="1" applyFont="1">
      <alignment vertical="center"/>
    </xf>
    <xf borderId="10" fillId="0" fontId="2" numFmtId="164" xfId="0" applyAlignment="1" applyBorder="1" applyFont="1" applyNumberFormat="1">
      <alignment vertical="center"/>
    </xf>
    <xf borderId="49" fillId="3" fontId="1" numFmtId="164" xfId="0" applyAlignment="1" applyBorder="1" applyFont="1" applyNumberFormat="1">
      <alignment horizontal="center" vertical="center"/>
    </xf>
    <xf borderId="0" fillId="0" fontId="11" numFmtId="0" xfId="0" applyAlignment="1" applyFont="1">
      <alignment vertical="center"/>
    </xf>
    <xf borderId="42" fillId="4" fontId="2" numFmtId="168" xfId="0" applyAlignment="1" applyBorder="1" applyFont="1" applyNumberFormat="1">
      <alignment horizontal="center" readingOrder="0" vertical="center"/>
    </xf>
    <xf borderId="41" fillId="0" fontId="2" numFmtId="169" xfId="0" applyAlignment="1" applyBorder="1" applyFont="1" applyNumberFormat="1">
      <alignment horizontal="center" vertical="center"/>
    </xf>
    <xf borderId="0" fillId="0" fontId="2" numFmtId="164" xfId="0" applyAlignment="1" applyFont="1" applyNumberFormat="1">
      <alignment horizontal="center" vertical="center"/>
    </xf>
    <xf borderId="0" fillId="0" fontId="2" numFmtId="169" xfId="0" applyAlignment="1" applyFont="1" applyNumberFormat="1">
      <alignment vertical="center"/>
    </xf>
    <xf borderId="50" fillId="0" fontId="1" numFmtId="0" xfId="0" applyAlignment="1" applyBorder="1" applyFont="1">
      <alignment vertical="center"/>
    </xf>
    <xf borderId="50" fillId="0" fontId="1" numFmtId="0" xfId="0" applyAlignment="1" applyBorder="1" applyFont="1">
      <alignment horizontal="center" vertical="center"/>
    </xf>
    <xf borderId="50" fillId="0" fontId="1" numFmtId="164" xfId="0" applyAlignment="1" applyBorder="1" applyFont="1" applyNumberFormat="1">
      <alignment horizontal="center" vertical="center"/>
    </xf>
    <xf borderId="41" fillId="0" fontId="2" numFmtId="0" xfId="0" applyAlignment="1" applyBorder="1" applyFont="1">
      <alignment horizontal="center" readingOrder="0" vertical="center"/>
    </xf>
    <xf borderId="17" fillId="6" fontId="2" numFmtId="164" xfId="0" applyAlignment="1" applyBorder="1" applyFont="1" applyNumberFormat="1">
      <alignment vertical="center"/>
    </xf>
    <xf borderId="17" fillId="0" fontId="1" numFmtId="0" xfId="0" applyAlignment="1" applyBorder="1" applyFont="1">
      <alignment horizontal="center" vertical="center"/>
    </xf>
    <xf borderId="46" fillId="0" fontId="1" numFmtId="0" xfId="0" applyAlignment="1" applyBorder="1" applyFont="1">
      <alignment vertical="center"/>
    </xf>
    <xf borderId="46" fillId="0" fontId="1" numFmtId="164" xfId="0" applyAlignment="1" applyBorder="1" applyFont="1" applyNumberFormat="1">
      <alignment horizontal="center" vertical="center"/>
    </xf>
    <xf borderId="51" fillId="0" fontId="2" numFmtId="164" xfId="0" applyAlignment="1" applyBorder="1" applyFont="1" applyNumberFormat="1">
      <alignment vertical="center"/>
    </xf>
    <xf borderId="0" fillId="0" fontId="10" numFmtId="0" xfId="0" applyAlignment="1" applyFont="1">
      <alignment horizontal="left" shrinkToFit="0" vertical="center" wrapText="1"/>
    </xf>
    <xf borderId="52" fillId="3" fontId="9" numFmtId="0" xfId="0" applyAlignment="1" applyBorder="1" applyFont="1">
      <alignment horizontal="center" vertical="center"/>
    </xf>
    <xf borderId="53" fillId="3" fontId="9" numFmtId="0" xfId="0" applyAlignment="1" applyBorder="1" applyFont="1">
      <alignment horizontal="center" vertical="center"/>
    </xf>
    <xf borderId="53" fillId="3" fontId="9" numFmtId="164" xfId="0" applyAlignment="1" applyBorder="1" applyFont="1" applyNumberFormat="1">
      <alignment horizontal="center" vertical="center"/>
    </xf>
    <xf borderId="17" fillId="4" fontId="2" numFmtId="0" xfId="0" applyAlignment="1" applyBorder="1" applyFont="1">
      <alignment horizontal="center" readingOrder="0" vertical="center"/>
    </xf>
    <xf borderId="51" fillId="0" fontId="2" numFmtId="164" xfId="0" applyAlignment="1" applyBorder="1" applyFont="1" applyNumberForma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2" numFmtId="3" xfId="0" applyAlignment="1" applyFont="1" applyNumberFormat="1">
      <alignment vertical="center"/>
    </xf>
    <xf borderId="17" fillId="4" fontId="2" numFmtId="3" xfId="0" applyAlignment="1" applyBorder="1" applyFont="1" applyNumberFormat="1">
      <alignment readingOrder="0" vertical="center"/>
    </xf>
    <xf borderId="37" fillId="5" fontId="2" numFmtId="0" xfId="0" applyAlignment="1" applyBorder="1" applyFont="1">
      <alignment vertical="center"/>
    </xf>
    <xf borderId="42" fillId="4" fontId="2" numFmtId="4" xfId="0" applyAlignment="1" applyBorder="1" applyFont="1" applyNumberFormat="1">
      <alignment horizontal="center" readingOrder="0" vertical="center"/>
    </xf>
    <xf borderId="42" fillId="4" fontId="2" numFmtId="170" xfId="0" applyAlignment="1" applyBorder="1" applyFont="1" applyNumberFormat="1">
      <alignment horizontal="center" readingOrder="0" vertical="center"/>
    </xf>
    <xf borderId="41" fillId="0" fontId="2" numFmtId="170" xfId="0" applyAlignment="1" applyBorder="1" applyFont="1" applyNumberFormat="1">
      <alignment horizontal="center" vertical="center"/>
    </xf>
    <xf borderId="42" fillId="4" fontId="2" numFmtId="4" xfId="0" applyAlignment="1" applyBorder="1" applyFont="1" applyNumberFormat="1">
      <alignment horizontal="center" vertical="center"/>
    </xf>
    <xf borderId="42" fillId="4" fontId="2" numFmtId="170" xfId="0" applyAlignment="1" applyBorder="1" applyFont="1" applyNumberFormat="1">
      <alignment horizontal="center" vertical="center"/>
    </xf>
    <xf borderId="17" fillId="4" fontId="2" numFmtId="4" xfId="0" applyAlignment="1" applyBorder="1" applyFont="1" applyNumberFormat="1">
      <alignment horizontal="center" vertical="center"/>
    </xf>
    <xf borderId="17" fillId="4" fontId="2" numFmtId="164" xfId="0" applyAlignment="1" applyBorder="1" applyFont="1" applyNumberFormat="1">
      <alignment horizontal="center" vertical="center"/>
    </xf>
    <xf borderId="17" fillId="0" fontId="2" numFmtId="170" xfId="0" applyAlignment="1" applyBorder="1" applyFont="1" applyNumberFormat="1">
      <alignment horizontal="center" vertical="center"/>
    </xf>
    <xf borderId="17" fillId="0" fontId="1" numFmtId="167" xfId="0" applyAlignment="1" applyBorder="1" applyFont="1" applyNumberFormat="1">
      <alignment horizontal="center" vertical="center"/>
    </xf>
    <xf borderId="17" fillId="0" fontId="1" numFmtId="170" xfId="0" applyAlignment="1" applyBorder="1" applyFont="1" applyNumberFormat="1">
      <alignment horizontal="center" vertical="center"/>
    </xf>
    <xf borderId="42" fillId="4" fontId="2" numFmtId="0" xfId="0" applyAlignment="1" applyBorder="1" applyFont="1">
      <alignment horizontal="center" vertical="center"/>
    </xf>
    <xf borderId="17" fillId="4" fontId="2" numFmtId="3" xfId="0" applyAlignment="1" applyBorder="1" applyFont="1" applyNumberFormat="1">
      <alignment horizontal="center" vertical="center"/>
    </xf>
    <xf borderId="17" fillId="0" fontId="12" numFmtId="0" xfId="0" applyAlignment="1" applyBorder="1" applyFont="1">
      <alignment horizontal="center" vertical="center"/>
    </xf>
    <xf borderId="37" fillId="0" fontId="2" numFmtId="164" xfId="0" applyAlignment="1" applyBorder="1" applyFont="1" applyNumberFormat="1">
      <alignment horizontal="center" vertical="center"/>
    </xf>
    <xf borderId="48" fillId="3" fontId="1" numFmtId="164" xfId="0" applyAlignment="1" applyBorder="1" applyFont="1" applyNumberFormat="1">
      <alignment horizontal="center" vertical="center"/>
    </xf>
    <xf borderId="21" fillId="0" fontId="2" numFmtId="164" xfId="0" applyAlignment="1" applyBorder="1" applyFont="1" applyNumberFormat="1">
      <alignment vertical="center"/>
    </xf>
    <xf borderId="0" fillId="0" fontId="13" numFmtId="0" xfId="0" applyAlignment="1" applyFont="1">
      <alignment vertical="center"/>
    </xf>
    <xf borderId="0" fillId="0" fontId="7" numFmtId="0" xfId="0" applyAlignment="1" applyFont="1">
      <alignment vertical="center"/>
    </xf>
    <xf borderId="0" fillId="0" fontId="7" numFmtId="164" xfId="0" applyAlignment="1" applyFont="1" applyNumberFormat="1">
      <alignment vertical="center"/>
    </xf>
    <xf borderId="37" fillId="5" fontId="1" numFmtId="168" xfId="0" applyAlignment="1" applyBorder="1" applyFont="1" applyNumberFormat="1">
      <alignment vertical="center"/>
    </xf>
    <xf borderId="0" fillId="0" fontId="1" numFmtId="10" xfId="0" applyAlignment="1" applyFont="1" applyNumberFormat="1">
      <alignment vertical="center"/>
    </xf>
    <xf borderId="0" fillId="0" fontId="14" numFmtId="4" xfId="0" applyAlignment="1" applyFont="1" applyNumberFormat="1">
      <alignment vertical="center"/>
    </xf>
    <xf borderId="54" fillId="2" fontId="3" numFmtId="0" xfId="0" applyAlignment="1" applyBorder="1" applyFont="1">
      <alignment horizontal="center" vertical="center"/>
    </xf>
    <xf borderId="13" fillId="0" fontId="4" numFmtId="0" xfId="0" applyBorder="1" applyFont="1"/>
    <xf borderId="55" fillId="0" fontId="4" numFmtId="0" xfId="0" applyBorder="1" applyFont="1"/>
    <xf borderId="0" fillId="0" fontId="3" numFmtId="0" xfId="0" applyAlignment="1" applyFont="1">
      <alignment vertical="center"/>
    </xf>
    <xf borderId="56" fillId="0" fontId="15" numFmtId="0" xfId="0" applyAlignment="1" applyBorder="1" applyFont="1">
      <alignment horizontal="left" vertical="center"/>
    </xf>
    <xf borderId="17" fillId="0" fontId="15" numFmtId="0" xfId="0" applyAlignment="1" applyBorder="1" applyFont="1">
      <alignment horizontal="left" vertical="center"/>
    </xf>
    <xf borderId="24" fillId="0" fontId="15" numFmtId="0" xfId="0" applyAlignment="1" applyBorder="1" applyFont="1">
      <alignment horizontal="left" vertical="center"/>
    </xf>
    <xf borderId="0" fillId="0" fontId="15" numFmtId="0" xfId="0" applyAlignment="1" applyFont="1">
      <alignment horizontal="left" vertical="center"/>
    </xf>
    <xf borderId="24" fillId="0" fontId="15" numFmtId="10" xfId="0" applyAlignment="1" applyBorder="1" applyFont="1" applyNumberFormat="1">
      <alignment horizontal="right" vertical="center"/>
    </xf>
    <xf borderId="17" fillId="0" fontId="16" numFmtId="0" xfId="0" applyAlignment="1" applyBorder="1" applyFont="1">
      <alignment horizontal="left" vertical="center"/>
    </xf>
    <xf borderId="24" fillId="0" fontId="16" numFmtId="10" xfId="0" applyAlignment="1" applyBorder="1" applyFont="1" applyNumberFormat="1">
      <alignment horizontal="right" vertical="center"/>
    </xf>
    <xf borderId="56" fillId="7" fontId="15" numFmtId="0" xfId="0" applyAlignment="1" applyBorder="1" applyFill="1" applyFont="1">
      <alignment horizontal="left" vertical="center"/>
    </xf>
    <xf borderId="17" fillId="7" fontId="16" numFmtId="0" xfId="0" applyAlignment="1" applyBorder="1" applyFont="1">
      <alignment horizontal="left" vertical="center"/>
    </xf>
    <xf borderId="24" fillId="7" fontId="16" numFmtId="10" xfId="0" applyAlignment="1" applyBorder="1" applyFont="1" applyNumberFormat="1">
      <alignment horizontal="right" vertical="center"/>
    </xf>
    <xf borderId="17" fillId="0" fontId="5" numFmtId="0" xfId="0" applyAlignment="1" applyBorder="1" applyFont="1">
      <alignment horizontal="left" vertical="center"/>
    </xf>
    <xf borderId="0" fillId="0" fontId="17" numFmtId="0" xfId="0" applyAlignment="1" applyFont="1">
      <alignment horizontal="left" vertical="center"/>
    </xf>
    <xf borderId="0" fillId="0" fontId="2" numFmtId="10" xfId="0" applyFont="1" applyNumberFormat="1"/>
    <xf borderId="0" fillId="0" fontId="15" numFmtId="9" xfId="0" applyAlignment="1" applyFont="1" applyNumberFormat="1">
      <alignment horizontal="right" vertical="center"/>
    </xf>
    <xf borderId="17" fillId="0" fontId="15" numFmtId="0" xfId="0" applyAlignment="1" applyBorder="1" applyFont="1">
      <alignment horizontal="left" shrinkToFit="0" vertical="center" wrapText="1"/>
    </xf>
    <xf borderId="57" fillId="8" fontId="15" numFmtId="0" xfId="0" applyAlignment="1" applyBorder="1" applyFill="1" applyFont="1">
      <alignment horizontal="left" vertical="center"/>
    </xf>
    <xf borderId="19" fillId="8" fontId="16" numFmtId="0" xfId="0" applyAlignment="1" applyBorder="1" applyFont="1">
      <alignment horizontal="left" vertical="center"/>
    </xf>
    <xf borderId="35" fillId="8" fontId="16" numFmtId="10" xfId="0" applyAlignment="1" applyBorder="1" applyFont="1" applyNumberFormat="1">
      <alignment horizontal="right" vertical="center"/>
    </xf>
    <xf borderId="0" fillId="0" fontId="16" numFmtId="0" xfId="0" applyAlignment="1" applyFont="1">
      <alignment horizontal="left" vertical="center"/>
    </xf>
    <xf borderId="0" fillId="0" fontId="16" numFmtId="10" xfId="0" applyAlignment="1" applyFont="1" applyNumberFormat="1">
      <alignment horizontal="right" vertical="center"/>
    </xf>
    <xf borderId="37" fillId="5" fontId="17" numFmtId="0" xfId="0" applyAlignment="1" applyBorder="1" applyFont="1">
      <alignment horizontal="left" vertical="center"/>
    </xf>
    <xf borderId="0" fillId="0" fontId="15" numFmtId="10" xfId="0" applyAlignment="1" applyFont="1" applyNumberFormat="1">
      <alignment horizontal="right" vertical="center"/>
    </xf>
    <xf borderId="37" fillId="5" fontId="15" numFmtId="0" xfId="0" applyAlignment="1" applyBorder="1" applyFont="1">
      <alignment horizontal="left" vertical="center"/>
    </xf>
    <xf borderId="0" fillId="0" fontId="18" numFmtId="0" xfId="0" applyAlignment="1" applyFont="1">
      <alignment horizontal="left" vertical="center"/>
    </xf>
    <xf borderId="0" fillId="0" fontId="19" numFmtId="0" xfId="0" applyAlignment="1" applyFont="1">
      <alignment horizontal="left" vertical="center"/>
    </xf>
    <xf borderId="0" fillId="0" fontId="15" numFmtId="0" xfId="0" applyAlignment="1" applyFont="1">
      <alignment horizontal="right" vertical="center"/>
    </xf>
    <xf borderId="54" fillId="9" fontId="3" numFmtId="0" xfId="0" applyAlignment="1" applyBorder="1" applyFill="1" applyFont="1">
      <alignment horizontal="center"/>
    </xf>
    <xf borderId="23" fillId="0" fontId="6" numFmtId="0" xfId="0" applyBorder="1" applyFont="1"/>
    <xf borderId="58" fillId="0" fontId="5" numFmtId="0" xfId="0" applyBorder="1" applyFont="1"/>
    <xf borderId="59" fillId="0" fontId="6" numFmtId="0" xfId="0" applyBorder="1" applyFont="1"/>
    <xf borderId="24" fillId="4" fontId="6" numFmtId="0" xfId="0" applyBorder="1" applyFont="1"/>
    <xf borderId="56" fillId="0" fontId="6" numFmtId="0" xfId="0" applyBorder="1" applyFont="1"/>
    <xf borderId="56" fillId="0" fontId="5" numFmtId="0" xfId="0" applyBorder="1" applyFont="1"/>
    <xf borderId="24" fillId="4" fontId="5" numFmtId="0" xfId="0" applyBorder="1" applyFont="1"/>
    <xf borderId="59" fillId="0" fontId="5" numFmtId="0" xfId="0" applyBorder="1" applyFont="1"/>
    <xf borderId="60" fillId="4" fontId="5" numFmtId="0" xfId="0" applyBorder="1" applyFont="1"/>
    <xf borderId="61" fillId="0" fontId="5" numFmtId="0" xfId="0" applyBorder="1" applyFont="1"/>
    <xf borderId="62" fillId="0" fontId="5" numFmtId="0" xfId="0" applyBorder="1" applyFont="1"/>
    <xf borderId="63" fillId="4" fontId="5" numFmtId="0" xfId="0" applyBorder="1" applyFont="1"/>
    <xf borderId="24" fillId="0" fontId="5" numFmtId="0" xfId="0" applyBorder="1" applyFont="1"/>
    <xf borderId="28" fillId="0" fontId="5" numFmtId="0" xfId="0" applyBorder="1" applyFont="1"/>
    <xf borderId="29" fillId="0" fontId="5" numFmtId="0" xfId="0" applyBorder="1" applyFont="1"/>
    <xf borderId="64" fillId="0" fontId="6" numFmtId="0" xfId="0" applyBorder="1" applyFont="1"/>
    <xf borderId="0" fillId="0" fontId="1" numFmtId="0" xfId="0" applyFont="1"/>
    <xf borderId="24" fillId="0" fontId="6" numFmtId="10" xfId="0" applyBorder="1" applyFont="1" applyNumberFormat="1"/>
    <xf borderId="24" fillId="0" fontId="6" numFmtId="171" xfId="0" applyBorder="1" applyFont="1" applyNumberFormat="1"/>
    <xf borderId="24" fillId="0" fontId="6" numFmtId="0" xfId="0" applyBorder="1" applyFont="1"/>
    <xf borderId="24" fillId="0" fontId="6" numFmtId="9" xfId="0" applyBorder="1" applyFont="1" applyNumberFormat="1"/>
    <xf borderId="25" fillId="0" fontId="6" numFmtId="0" xfId="0" applyBorder="1" applyFont="1"/>
    <xf borderId="27" fillId="0" fontId="6" numFmtId="9" xfId="0" applyBorder="1" applyFont="1" applyNumberFormat="1"/>
    <xf borderId="0" fillId="0" fontId="5" numFmtId="0" xfId="0" applyFont="1"/>
    <xf borderId="0" fillId="0" fontId="5" numFmtId="0" xfId="0" applyAlignment="1" applyFont="1">
      <alignment horizontal="center"/>
    </xf>
    <xf borderId="65" fillId="9" fontId="7" numFmtId="0" xfId="0" applyAlignment="1" applyBorder="1" applyFont="1">
      <alignment horizontal="center" vertical="center"/>
    </xf>
    <xf borderId="66" fillId="0" fontId="4" numFmtId="0" xfId="0" applyBorder="1" applyFont="1"/>
    <xf borderId="67" fillId="0" fontId="4" numFmtId="0" xfId="0" applyBorder="1" applyFont="1"/>
    <xf borderId="28" fillId="0" fontId="7" numFmtId="0" xfId="0" applyAlignment="1" applyBorder="1" applyFont="1">
      <alignment horizontal="center" vertical="center"/>
    </xf>
    <xf borderId="0" fillId="0" fontId="7" numFmtId="0" xfId="0" applyAlignment="1" applyFont="1">
      <alignment horizontal="center" vertical="center"/>
    </xf>
    <xf borderId="29" fillId="0" fontId="7" numFmtId="0" xfId="0" applyAlignment="1" applyBorder="1" applyFont="1">
      <alignment horizontal="center" vertical="center"/>
    </xf>
    <xf borderId="28" fillId="0" fontId="6" numFmtId="0" xfId="0" applyAlignment="1" applyBorder="1" applyFont="1">
      <alignment horizontal="left" vertical="center"/>
    </xf>
    <xf borderId="54" fillId="0" fontId="6" numFmtId="9" xfId="0" applyAlignment="1" applyBorder="1" applyFont="1" applyNumberFormat="1">
      <alignment horizontal="center"/>
    </xf>
    <xf borderId="56" fillId="0" fontId="5" numFmtId="9" xfId="0" applyBorder="1" applyFont="1" applyNumberFormat="1"/>
    <xf borderId="17" fillId="0" fontId="5" numFmtId="9" xfId="0" applyAlignment="1" applyBorder="1" applyFont="1" applyNumberFormat="1">
      <alignment horizontal="center"/>
    </xf>
    <xf borderId="24" fillId="0" fontId="5" numFmtId="9" xfId="0" applyBorder="1" applyFont="1" applyNumberFormat="1"/>
    <xf borderId="68" fillId="0" fontId="5" numFmtId="0" xfId="0" applyAlignment="1" applyBorder="1" applyFont="1">
      <alignment horizontal="left" vertical="center"/>
    </xf>
    <xf borderId="14" fillId="0" fontId="5" numFmtId="0" xfId="0" applyAlignment="1" applyBorder="1" applyFont="1">
      <alignment horizontal="center" vertical="center"/>
    </xf>
    <xf borderId="69" fillId="4" fontId="5" numFmtId="10" xfId="0" applyAlignment="1" applyBorder="1" applyFont="1" applyNumberFormat="1">
      <alignment horizontal="center" readingOrder="0" vertical="center"/>
    </xf>
    <xf borderId="56" fillId="0" fontId="5" numFmtId="10" xfId="0" applyAlignment="1" applyBorder="1" applyFont="1" applyNumberFormat="1">
      <alignment horizontal="right"/>
    </xf>
    <xf borderId="17" fillId="0" fontId="5" numFmtId="10" xfId="0" applyAlignment="1" applyBorder="1" applyFont="1" applyNumberFormat="1">
      <alignment horizontal="right"/>
    </xf>
    <xf borderId="24" fillId="0" fontId="5" numFmtId="10" xfId="0" applyAlignment="1" applyBorder="1" applyFont="1" applyNumberFormat="1">
      <alignment horizontal="right"/>
    </xf>
    <xf borderId="56" fillId="0" fontId="5" numFmtId="0" xfId="0" applyAlignment="1" applyBorder="1" applyFont="1">
      <alignment horizontal="left" vertical="center"/>
    </xf>
    <xf borderId="17" fillId="0" fontId="5" numFmtId="0" xfId="0" applyAlignment="1" applyBorder="1" applyFont="1">
      <alignment horizontal="center" vertical="center"/>
    </xf>
    <xf borderId="24" fillId="4" fontId="5" numFmtId="10" xfId="0" applyAlignment="1" applyBorder="1" applyFont="1" applyNumberFormat="1">
      <alignment horizontal="center" vertical="center"/>
    </xf>
    <xf borderId="24" fillId="4" fontId="5" numFmtId="10" xfId="0" applyAlignment="1" applyBorder="1" applyFont="1" applyNumberFormat="1">
      <alignment horizontal="center" readingOrder="0" vertical="center"/>
    </xf>
    <xf borderId="24" fillId="0" fontId="5" numFmtId="10" xfId="0" applyAlignment="1" applyBorder="1" applyFont="1" applyNumberFormat="1">
      <alignment horizontal="center" vertical="center"/>
    </xf>
    <xf borderId="17" fillId="4" fontId="5" numFmtId="10" xfId="0" applyAlignment="1" applyBorder="1" applyFont="1" applyNumberFormat="1">
      <alignment horizontal="center" readingOrder="0"/>
    </xf>
    <xf borderId="24" fillId="0" fontId="5" numFmtId="10" xfId="0" applyBorder="1" applyFont="1" applyNumberFormat="1"/>
    <xf borderId="46" fillId="0" fontId="5" numFmtId="0" xfId="0" applyAlignment="1" applyBorder="1" applyFont="1">
      <alignment horizontal="center" vertical="center"/>
    </xf>
    <xf borderId="56" fillId="0" fontId="5" numFmtId="0" xfId="0" applyAlignment="1" applyBorder="1" applyFont="1">
      <alignment horizontal="right"/>
    </xf>
    <xf borderId="17" fillId="4" fontId="5" numFmtId="0" xfId="0" applyAlignment="1" applyBorder="1" applyFont="1">
      <alignment horizontal="center"/>
    </xf>
    <xf borderId="57" fillId="0" fontId="5" numFmtId="0" xfId="0" applyAlignment="1" applyBorder="1" applyFont="1">
      <alignment horizontal="left" vertical="center"/>
    </xf>
    <xf borderId="70" fillId="0" fontId="4" numFmtId="0" xfId="0" applyBorder="1" applyFont="1"/>
    <xf borderId="35" fillId="4" fontId="5" numFmtId="10" xfId="0" applyAlignment="1" applyBorder="1" applyFont="1" applyNumberFormat="1">
      <alignment horizontal="center" vertical="center"/>
    </xf>
    <xf borderId="17" fillId="0" fontId="5" numFmtId="0" xfId="0" applyAlignment="1" applyBorder="1" applyFont="1">
      <alignment horizontal="center"/>
    </xf>
    <xf borderId="30" fillId="0" fontId="5" numFmtId="0" xfId="0" applyAlignment="1" applyBorder="1" applyFont="1">
      <alignment vertical="center"/>
    </xf>
    <xf borderId="31" fillId="0" fontId="5" numFmtId="0" xfId="0" applyAlignment="1" applyBorder="1" applyFont="1">
      <alignment vertical="center"/>
    </xf>
    <xf borderId="71" fillId="0" fontId="5" numFmtId="10" xfId="0" applyAlignment="1" applyBorder="1" applyFont="1" applyNumberFormat="1">
      <alignment vertical="center"/>
    </xf>
    <xf borderId="25" fillId="0" fontId="5" numFmtId="0" xfId="0" applyAlignment="1" applyBorder="1" applyFont="1">
      <alignment horizontal="left" vertical="center"/>
    </xf>
    <xf borderId="26" fillId="0" fontId="5" numFmtId="0" xfId="0" applyAlignment="1" applyBorder="1" applyFont="1">
      <alignment horizontal="left" vertical="center"/>
    </xf>
    <xf borderId="72" fillId="0" fontId="5" numFmtId="0" xfId="0" applyAlignment="1" applyBorder="1" applyFont="1">
      <alignment vertical="center"/>
    </xf>
    <xf borderId="47" fillId="7" fontId="6" numFmtId="0" xfId="0" applyAlignment="1" applyBorder="1" applyFont="1">
      <alignment shrinkToFit="0" vertical="center" wrapText="1"/>
    </xf>
    <xf borderId="43" fillId="7" fontId="5" numFmtId="0" xfId="0" applyAlignment="1" applyBorder="1" applyFont="1">
      <alignment vertical="center"/>
    </xf>
    <xf borderId="36" fillId="7" fontId="6" numFmtId="10" xfId="0" applyAlignment="1" applyBorder="1" applyFont="1" applyNumberFormat="1">
      <alignment horizontal="center" shrinkToFit="0" vertical="center" wrapText="1"/>
    </xf>
    <xf borderId="57" fillId="0" fontId="5" numFmtId="10" xfId="0" applyAlignment="1" applyBorder="1" applyFont="1" applyNumberFormat="1">
      <alignment horizontal="right"/>
    </xf>
    <xf borderId="19" fillId="0" fontId="5" numFmtId="10" xfId="0" applyAlignment="1" applyBorder="1" applyFont="1" applyNumberFormat="1">
      <alignment horizontal="right"/>
    </xf>
    <xf borderId="35" fillId="0" fontId="5" numFmtId="10" xfId="0" applyAlignment="1" applyBorder="1" applyFont="1" applyNumberFormat="1">
      <alignment horizontal="right"/>
    </xf>
    <xf borderId="0" fillId="0" fontId="2" numFmtId="0" xfId="0" applyAlignment="1" applyFont="1">
      <alignment horizontal="center"/>
    </xf>
    <xf borderId="20" fillId="9" fontId="7" numFmtId="0" xfId="0" applyAlignment="1" applyBorder="1" applyFont="1">
      <alignment horizontal="center" vertical="center"/>
    </xf>
    <xf borderId="56" fillId="0" fontId="16" numFmtId="0" xfId="0" applyAlignment="1" applyBorder="1" applyFont="1">
      <alignment horizontal="center" vertical="center"/>
    </xf>
    <xf borderId="17" fillId="10" fontId="16" numFmtId="0" xfId="0" applyAlignment="1" applyBorder="1" applyFill="1" applyFont="1">
      <alignment horizontal="center" vertical="center"/>
    </xf>
    <xf borderId="56" fillId="0" fontId="15" numFmtId="0" xfId="0" applyAlignment="1" applyBorder="1" applyFont="1">
      <alignment horizontal="center" vertical="center"/>
    </xf>
    <xf borderId="17" fillId="10" fontId="15" numFmtId="2" xfId="0" applyAlignment="1" applyBorder="1" applyFont="1" applyNumberFormat="1">
      <alignment horizontal="right" vertical="center"/>
    </xf>
    <xf borderId="57" fillId="0" fontId="15" numFmtId="0" xfId="0" applyAlignment="1" applyBorder="1" applyFont="1">
      <alignment horizontal="center" vertical="center"/>
    </xf>
    <xf borderId="19" fillId="10" fontId="15" numFmtId="2" xfId="0" applyAlignment="1" applyBorder="1" applyFont="1" applyNumberFormat="1">
      <alignment horizontal="right" vertical="center"/>
    </xf>
    <xf borderId="73" fillId="9" fontId="3" numFmtId="0" xfId="0" applyAlignment="1" applyBorder="1" applyFont="1">
      <alignment horizontal="center"/>
    </xf>
    <xf borderId="74" fillId="0" fontId="2" numFmtId="0" xfId="0" applyBorder="1" applyFont="1"/>
    <xf borderId="74" fillId="0" fontId="20" numFmtId="0" xfId="0" applyAlignment="1" applyBorder="1" applyFont="1">
      <alignment horizontal="left"/>
    </xf>
    <xf borderId="75" fillId="0" fontId="20" numFmtId="0" xfId="0" applyAlignment="1" applyBorder="1" applyFont="1">
      <alignment horizontal="left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133350</xdr:colOff>
      <xdr:row>4</xdr:row>
      <xdr:rowOff>28575</xdr:rowOff>
    </xdr:from>
    <xdr:ext cx="1285875" cy="36195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7</xdr:row>
      <xdr:rowOff>9525</xdr:rowOff>
    </xdr:from>
    <xdr:ext cx="2038350" cy="3714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2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44.63"/>
    <col customWidth="1" min="2" max="2" width="16.0"/>
    <col customWidth="1" min="3" max="3" width="11.88"/>
    <col customWidth="1" min="4" max="4" width="14.75"/>
    <col customWidth="1" min="5" max="5" width="15.38"/>
    <col customWidth="1" min="6" max="7" width="13.25"/>
    <col customWidth="1" min="8" max="8" width="12.38"/>
    <col customWidth="1" min="9" max="9" width="14.63"/>
    <col customWidth="1" min="10" max="10" width="13.38"/>
    <col customWidth="1" min="11" max="12" width="9.13"/>
    <col customWidth="1" min="13" max="13" width="15.25"/>
    <col customWidth="1" min="14" max="26" width="9.13"/>
  </cols>
  <sheetData>
    <row r="1" ht="16.5" customHeight="1">
      <c r="A1" s="1" t="s">
        <v>0</v>
      </c>
      <c r="B1" s="2" t="s">
        <v>1</v>
      </c>
      <c r="C1" s="3"/>
      <c r="D1" s="4"/>
      <c r="E1" s="4"/>
      <c r="F1" s="4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7.75" customHeight="1">
      <c r="A2" s="5" t="s">
        <v>2</v>
      </c>
      <c r="B2" s="6"/>
      <c r="C2" s="6"/>
      <c r="D2" s="6"/>
      <c r="E2" s="6"/>
      <c r="F2" s="7"/>
      <c r="G2" s="1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21.75" customHeight="1">
      <c r="A3" s="9" t="s">
        <v>3</v>
      </c>
      <c r="B3" s="10"/>
      <c r="C3" s="10"/>
      <c r="D3" s="10"/>
      <c r="E3" s="10"/>
      <c r="F3" s="11"/>
      <c r="G3" s="3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0.5" customHeight="1">
      <c r="A4" s="12"/>
      <c r="B4" s="3"/>
      <c r="C4" s="3"/>
      <c r="D4" s="4"/>
      <c r="E4" s="4"/>
      <c r="F4" s="13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14" t="s">
        <v>4</v>
      </c>
      <c r="B5" s="15"/>
      <c r="C5" s="15"/>
      <c r="D5" s="15"/>
      <c r="E5" s="15"/>
      <c r="F5" s="16"/>
      <c r="G5" s="4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17" t="s">
        <v>5</v>
      </c>
      <c r="B6" s="18"/>
      <c r="C6" s="18"/>
      <c r="D6" s="19"/>
      <c r="E6" s="20" t="s">
        <v>6</v>
      </c>
      <c r="F6" s="21" t="s">
        <v>7</v>
      </c>
      <c r="G6" s="4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22" t="str">
        <f>A37</f>
        <v>1. Mão-de-obra</v>
      </c>
      <c r="B7" s="23"/>
      <c r="C7" s="23"/>
      <c r="D7" s="23"/>
      <c r="E7" s="24">
        <f>+F72</f>
        <v>3910.964867</v>
      </c>
      <c r="F7" s="25">
        <f t="shared" ref="F7:F22" si="1">IFERROR(E7/$E$23,0)</f>
        <v>0.163019848</v>
      </c>
      <c r="G7" s="26"/>
      <c r="H7" s="27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75" customHeight="1">
      <c r="A8" s="28" t="str">
        <f>A39</f>
        <v>1.1. Motorista</v>
      </c>
      <c r="B8" s="29"/>
      <c r="C8" s="29"/>
      <c r="D8" s="29"/>
      <c r="E8" s="30">
        <f>F52</f>
        <v>3421.34739</v>
      </c>
      <c r="F8" s="31">
        <f t="shared" si="1"/>
        <v>0.1426112354</v>
      </c>
      <c r="G8" s="4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28" t="str">
        <f>A55</f>
        <v>1.2. Vale Transporte</v>
      </c>
      <c r="B9" s="29"/>
      <c r="C9" s="29"/>
      <c r="D9" s="29"/>
      <c r="E9" s="30">
        <f>F60</f>
        <v>138.6974769</v>
      </c>
      <c r="F9" s="31">
        <f t="shared" si="1"/>
        <v>0.005781294992</v>
      </c>
      <c r="G9" s="4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28" t="str">
        <f>A62</f>
        <v>1.3. Vale-refeição (diário)</v>
      </c>
      <c r="B10" s="29"/>
      <c r="C10" s="29"/>
      <c r="D10" s="29"/>
      <c r="E10" s="30">
        <f>F65</f>
        <v>290.752</v>
      </c>
      <c r="F10" s="31">
        <f t="shared" si="1"/>
        <v>0.01211934866</v>
      </c>
      <c r="G10" s="4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28" t="str">
        <f>A67</f>
        <v>1.4. Auxílio Alimentação (mensal)</v>
      </c>
      <c r="B11" s="29"/>
      <c r="C11" s="29"/>
      <c r="D11" s="29"/>
      <c r="E11" s="30">
        <f>F70</f>
        <v>60.168</v>
      </c>
      <c r="F11" s="31">
        <f t="shared" si="1"/>
        <v>0.002507968889</v>
      </c>
      <c r="G11" s="4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32" t="str">
        <f>A74</f>
        <v>2. Uniformes e Equipamentos de Proteção Individual</v>
      </c>
      <c r="B12" s="33"/>
      <c r="C12" s="33"/>
      <c r="D12" s="23"/>
      <c r="E12" s="24">
        <f>+F91</f>
        <v>85.1845</v>
      </c>
      <c r="F12" s="25">
        <f t="shared" si="1"/>
        <v>0.003550725898</v>
      </c>
      <c r="G12" s="26"/>
      <c r="H12" s="27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75" customHeight="1">
      <c r="A13" s="32" t="str">
        <f>A93</f>
        <v>3. Veículos e Equipamentos</v>
      </c>
      <c r="B13" s="34"/>
      <c r="C13" s="23"/>
      <c r="D13" s="23"/>
      <c r="E13" s="24">
        <f>+F171</f>
        <v>13966.49944</v>
      </c>
      <c r="F13" s="25">
        <f t="shared" si="1"/>
        <v>0.58216238</v>
      </c>
      <c r="G13" s="26"/>
      <c r="H13" s="2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>
      <c r="A14" s="35" t="str">
        <f>A95</f>
        <v>3.1. Veículo com Guindaste Roll on/off e caixas 32 m³</v>
      </c>
      <c r="B14" s="36"/>
      <c r="C14" s="29"/>
      <c r="D14" s="29"/>
      <c r="E14" s="30">
        <f>SUM(E15:E20)</f>
        <v>13966.49944</v>
      </c>
      <c r="F14" s="31">
        <f t="shared" si="1"/>
        <v>0.58216238</v>
      </c>
      <c r="G14" s="4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37" t="s">
        <v>8</v>
      </c>
      <c r="B15" s="36"/>
      <c r="C15" s="29"/>
      <c r="D15" s="29"/>
      <c r="E15" s="30">
        <f>F111</f>
        <v>3534.78464</v>
      </c>
      <c r="F15" s="31">
        <f t="shared" si="1"/>
        <v>0.1473396142</v>
      </c>
      <c r="G15" s="4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37" t="s">
        <v>9</v>
      </c>
      <c r="B16" s="36"/>
      <c r="C16" s="29"/>
      <c r="D16" s="29"/>
      <c r="E16" s="30">
        <f>F127</f>
        <v>4255.298647</v>
      </c>
      <c r="F16" s="31">
        <f t="shared" si="1"/>
        <v>0.1773726336</v>
      </c>
      <c r="G16" s="4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35" t="str">
        <f>A129</f>
        <v>3.1.3. Impostos e Seguros</v>
      </c>
      <c r="B17" s="36"/>
      <c r="C17" s="29"/>
      <c r="D17" s="29"/>
      <c r="E17" s="30">
        <f>F135</f>
        <v>545.5710865</v>
      </c>
      <c r="F17" s="31">
        <f t="shared" si="1"/>
        <v>0.02274091397</v>
      </c>
      <c r="G17" s="4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35" t="str">
        <f>A137</f>
        <v>3.1.4. Consumos</v>
      </c>
      <c r="B18" s="36"/>
      <c r="C18" s="29"/>
      <c r="D18" s="29"/>
      <c r="E18" s="30">
        <f>F155</f>
        <v>3549.357067</v>
      </c>
      <c r="F18" s="31">
        <f t="shared" si="1"/>
        <v>0.1479470333</v>
      </c>
      <c r="G18" s="4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35" t="str">
        <f>A157</f>
        <v>3.1.5. Manutenção</v>
      </c>
      <c r="B19" s="36"/>
      <c r="C19" s="29"/>
      <c r="D19" s="29"/>
      <c r="E19" s="30">
        <f>F160</f>
        <v>1672</v>
      </c>
      <c r="F19" s="31">
        <f t="shared" si="1"/>
        <v>0.06969359098</v>
      </c>
      <c r="G19" s="4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35" t="str">
        <f>A162</f>
        <v>3.1.6. Pneus</v>
      </c>
      <c r="B20" s="36"/>
      <c r="C20" s="29"/>
      <c r="D20" s="29"/>
      <c r="E20" s="30">
        <f>F169</f>
        <v>409.488</v>
      </c>
      <c r="F20" s="31">
        <f t="shared" si="1"/>
        <v>0.01706859401</v>
      </c>
      <c r="G20" s="4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32" t="str">
        <f>A174</f>
        <v>4. Monitoramento da Frota</v>
      </c>
      <c r="B21" s="34"/>
      <c r="C21" s="23"/>
      <c r="D21" s="23"/>
      <c r="E21" s="24">
        <f>+F183</f>
        <v>36.247</v>
      </c>
      <c r="F21" s="25">
        <f t="shared" si="1"/>
        <v>0.001510875354</v>
      </c>
      <c r="G21" s="26"/>
      <c r="H21" s="27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32" t="str">
        <f>A190</f>
        <v>5. Benefícios e Despesas Indiretas - BDI</v>
      </c>
      <c r="B22" s="34"/>
      <c r="C22" s="23"/>
      <c r="D22" s="23"/>
      <c r="E22" s="38">
        <f>+F194</f>
        <v>5991.832414</v>
      </c>
      <c r="F22" s="25">
        <f t="shared" si="1"/>
        <v>0.2497561708</v>
      </c>
      <c r="G22" s="26"/>
      <c r="H22" s="27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39" t="s">
        <v>10</v>
      </c>
      <c r="B23" s="40"/>
      <c r="C23" s="19"/>
      <c r="D23" s="19"/>
      <c r="E23" s="41">
        <f t="shared" ref="E23:F23" si="2">E7+E12+E13+E21+E22</f>
        <v>23990.72822</v>
      </c>
      <c r="F23" s="42">
        <f t="shared" si="2"/>
        <v>1</v>
      </c>
      <c r="G23" s="43"/>
      <c r="H23" s="27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75" customHeight="1">
      <c r="A24" s="2"/>
      <c r="B24" s="2"/>
      <c r="C24" s="2"/>
      <c r="D24" s="4"/>
      <c r="E24" s="4"/>
      <c r="F24" s="4"/>
      <c r="G24" s="4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2.75" customHeight="1">
      <c r="A25" s="2"/>
      <c r="B25" s="2"/>
      <c r="C25" s="2"/>
      <c r="D25" s="4"/>
      <c r="E25" s="4"/>
      <c r="F25" s="4"/>
      <c r="G25" s="4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0" customHeight="1">
      <c r="A26" s="44" t="s">
        <v>11</v>
      </c>
      <c r="B26" s="15"/>
      <c r="C26" s="15"/>
      <c r="D26" s="15"/>
      <c r="E26" s="45"/>
      <c r="F26" s="4"/>
      <c r="G26" s="4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0" customHeight="1">
      <c r="A27" s="46" t="s">
        <v>12</v>
      </c>
      <c r="B27" s="15"/>
      <c r="C27" s="15"/>
      <c r="D27" s="16"/>
      <c r="E27" s="47" t="s">
        <v>13</v>
      </c>
      <c r="F27" s="4"/>
      <c r="G27" s="4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0" customHeight="1">
      <c r="A28" s="48" t="str">
        <f>+A39</f>
        <v>1.1. Motorista</v>
      </c>
      <c r="B28" s="29"/>
      <c r="C28" s="29"/>
      <c r="D28" s="49"/>
      <c r="E28" s="50">
        <f>C51</f>
        <v>1</v>
      </c>
      <c r="F28" s="4"/>
      <c r="G28" s="4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0" customHeight="1">
      <c r="A29" s="51" t="s">
        <v>14</v>
      </c>
      <c r="B29" s="52"/>
      <c r="C29" s="52"/>
      <c r="D29" s="53"/>
      <c r="E29" s="54">
        <f>SUM(E28)</f>
        <v>1</v>
      </c>
      <c r="F29" s="4"/>
      <c r="G29" s="4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0" customHeight="1">
      <c r="A30" s="55"/>
      <c r="B30" s="56"/>
      <c r="C30" s="4"/>
      <c r="D30" s="4"/>
      <c r="E30" s="57"/>
      <c r="F30" s="4"/>
      <c r="G30" s="4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0" customHeight="1">
      <c r="A31" s="58" t="s">
        <v>15</v>
      </c>
      <c r="B31" s="59"/>
      <c r="C31" s="59"/>
      <c r="D31" s="60"/>
      <c r="E31" s="47" t="s">
        <v>13</v>
      </c>
      <c r="F31" s="2"/>
      <c r="G31" s="4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0" customHeight="1">
      <c r="A32" s="61" t="str">
        <f>+A95</f>
        <v>3.1. Veículo com Guindaste Roll on/off e caixas 32 m³</v>
      </c>
      <c r="B32" s="62"/>
      <c r="C32" s="62"/>
      <c r="D32" s="63"/>
      <c r="E32" s="64">
        <f>C110</f>
        <v>1.1</v>
      </c>
      <c r="F32" s="2"/>
      <c r="G32" s="4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0" customHeight="1">
      <c r="A33" s="4"/>
      <c r="B33" s="4"/>
      <c r="C33" s="4"/>
      <c r="D33" s="2"/>
      <c r="E33" s="65"/>
      <c r="F33" s="2"/>
      <c r="G33" s="4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4"/>
      <c r="B34" s="4"/>
      <c r="C34" s="4"/>
      <c r="D34" s="2"/>
      <c r="E34" s="66"/>
      <c r="F34" s="2"/>
      <c r="G34" s="4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67" t="s">
        <v>16</v>
      </c>
      <c r="B35" s="68">
        <v>0.6</v>
      </c>
      <c r="C35" s="69"/>
      <c r="D35" s="1"/>
      <c r="E35" s="70"/>
      <c r="F35" s="1"/>
      <c r="G35" s="27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4"/>
      <c r="B36" s="4"/>
      <c r="C36" s="4"/>
      <c r="D36" s="2"/>
      <c r="E36" s="66"/>
      <c r="F36" s="2"/>
      <c r="G36" s="4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1" t="s">
        <v>17</v>
      </c>
      <c r="B37" s="2"/>
      <c r="C37" s="2"/>
      <c r="D37" s="4"/>
      <c r="E37" s="4"/>
      <c r="F37" s="4"/>
      <c r="G37" s="4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1.25" customHeight="1">
      <c r="A38" s="2"/>
      <c r="B38" s="2"/>
      <c r="C38" s="2"/>
      <c r="D38" s="4"/>
      <c r="E38" s="4"/>
      <c r="F38" s="4"/>
      <c r="G38" s="4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71" t="s">
        <v>18</v>
      </c>
      <c r="B39" s="2"/>
      <c r="C39" s="2"/>
      <c r="D39" s="4"/>
      <c r="E39" s="4"/>
      <c r="F39" s="4"/>
      <c r="G39" s="4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72" t="s">
        <v>19</v>
      </c>
      <c r="B40" s="73" t="s">
        <v>20</v>
      </c>
      <c r="C40" s="73" t="s">
        <v>13</v>
      </c>
      <c r="D40" s="74" t="s">
        <v>21</v>
      </c>
      <c r="E40" s="74" t="s">
        <v>22</v>
      </c>
      <c r="F40" s="75" t="s">
        <v>23</v>
      </c>
      <c r="G40" s="4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</row>
    <row r="41" ht="12.75" customHeight="1">
      <c r="A41" s="77" t="s">
        <v>24</v>
      </c>
      <c r="B41" s="78" t="s">
        <v>25</v>
      </c>
      <c r="C41" s="78">
        <v>1.0</v>
      </c>
      <c r="D41" s="79">
        <v>2468.08</v>
      </c>
      <c r="E41" s="80">
        <f>C41*D41</f>
        <v>2468.08</v>
      </c>
      <c r="F41" s="4"/>
      <c r="I41" s="4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81" t="s">
        <v>26</v>
      </c>
      <c r="B42" s="78" t="s">
        <v>25</v>
      </c>
      <c r="C42" s="78">
        <v>1.0</v>
      </c>
      <c r="D42" s="79">
        <v>1518.0</v>
      </c>
      <c r="E42" s="80"/>
      <c r="F42" s="4"/>
      <c r="G42" s="4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82" t="s">
        <v>27</v>
      </c>
      <c r="B43" s="83" t="s">
        <v>28</v>
      </c>
      <c r="C43" s="84">
        <v>7.33</v>
      </c>
      <c r="D43" s="85">
        <f>D41/220*2</f>
        <v>22.43709091</v>
      </c>
      <c r="E43" s="85">
        <f t="shared" ref="E43:E44" si="3">C43*D43</f>
        <v>164.4638764</v>
      </c>
      <c r="F43" s="86"/>
      <c r="G43" s="4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82" t="s">
        <v>29</v>
      </c>
      <c r="B44" s="83" t="s">
        <v>28</v>
      </c>
      <c r="C44" s="84">
        <v>0.0</v>
      </c>
      <c r="D44" s="85">
        <f>D41/220*1.5</f>
        <v>16.82781818</v>
      </c>
      <c r="E44" s="85">
        <f t="shared" si="3"/>
        <v>0</v>
      </c>
      <c r="F44" s="86"/>
      <c r="G44" s="4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82" t="s">
        <v>30</v>
      </c>
      <c r="B45" s="83" t="s">
        <v>31</v>
      </c>
      <c r="C45" s="2"/>
      <c r="D45" s="85">
        <f>63/302*(SUM(E43:E44))</f>
        <v>34.30868944</v>
      </c>
      <c r="E45" s="85">
        <f>D45</f>
        <v>34.30868944</v>
      </c>
      <c r="F45" s="86"/>
      <c r="G45" s="4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82" t="s">
        <v>32</v>
      </c>
      <c r="B46" s="83"/>
      <c r="C46" s="87">
        <v>1.0</v>
      </c>
      <c r="D46" s="85"/>
      <c r="E46" s="85"/>
      <c r="F46" s="4"/>
      <c r="G46" s="4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82" t="s">
        <v>33</v>
      </c>
      <c r="B47" s="83" t="s">
        <v>7</v>
      </c>
      <c r="C47" s="88">
        <v>40.0</v>
      </c>
      <c r="D47" s="85">
        <f>IF(C46=2,SUM(E41:E45),IF(C46=1,(SUM(E41:E45))*D42/D41,0))</f>
        <v>1640.255662</v>
      </c>
      <c r="E47" s="85">
        <f>C47*D47/100</f>
        <v>656.1022649</v>
      </c>
      <c r="F47" s="4"/>
      <c r="G47" s="4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89" t="s">
        <v>34</v>
      </c>
      <c r="B48" s="90"/>
      <c r="C48" s="90"/>
      <c r="D48" s="91"/>
      <c r="E48" s="92">
        <f>SUM(E41:E47)</f>
        <v>3322.954831</v>
      </c>
      <c r="F48" s="27"/>
      <c r="G48" s="27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82" t="s">
        <v>35</v>
      </c>
      <c r="B49" s="83" t="s">
        <v>7</v>
      </c>
      <c r="C49" s="93">
        <f>'2.Encargos Sociais'!$C$33*100</f>
        <v>71.60166</v>
      </c>
      <c r="D49" s="85">
        <f>E48</f>
        <v>3322.954831</v>
      </c>
      <c r="E49" s="85">
        <f>D49*C49/100</f>
        <v>2379.29082</v>
      </c>
      <c r="F49" s="4"/>
      <c r="G49" s="4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89" t="s">
        <v>36</v>
      </c>
      <c r="B50" s="94"/>
      <c r="C50" s="94"/>
      <c r="D50" s="95"/>
      <c r="E50" s="92">
        <f>E48+E49</f>
        <v>5702.245651</v>
      </c>
      <c r="F50" s="27"/>
      <c r="G50" s="27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82" t="s">
        <v>37</v>
      </c>
      <c r="B51" s="83" t="s">
        <v>38</v>
      </c>
      <c r="C51" s="88">
        <v>1.0</v>
      </c>
      <c r="D51" s="85">
        <f>E50</f>
        <v>5702.245651</v>
      </c>
      <c r="E51" s="85">
        <f>C51*D51</f>
        <v>5702.245651</v>
      </c>
      <c r="F51" s="4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2"/>
      <c r="B52" s="2"/>
      <c r="C52" s="2"/>
      <c r="D52" s="96" t="s">
        <v>39</v>
      </c>
      <c r="E52" s="97">
        <f>$B$35</f>
        <v>0.6</v>
      </c>
      <c r="F52" s="98">
        <f>E51*E52</f>
        <v>3421.34739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1.25" customHeight="1">
      <c r="A53" s="2"/>
      <c r="B53" s="2"/>
      <c r="C53" s="2"/>
      <c r="D53" s="4"/>
      <c r="E53" s="4"/>
      <c r="F53" s="4"/>
      <c r="G53" s="4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1.25" customHeight="1">
      <c r="A54" s="2"/>
      <c r="B54" s="2"/>
      <c r="C54" s="2"/>
      <c r="D54" s="4"/>
      <c r="E54" s="4"/>
      <c r="F54" s="4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" t="s">
        <v>40</v>
      </c>
      <c r="B55" s="99"/>
      <c r="C55" s="2"/>
      <c r="D55" s="2"/>
      <c r="E55" s="2"/>
      <c r="F55" s="4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72" t="s">
        <v>19</v>
      </c>
      <c r="B56" s="73" t="s">
        <v>20</v>
      </c>
      <c r="C56" s="73" t="s">
        <v>13</v>
      </c>
      <c r="D56" s="74" t="s">
        <v>21</v>
      </c>
      <c r="E56" s="74" t="s">
        <v>22</v>
      </c>
      <c r="F56" s="75" t="s">
        <v>41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82" t="s">
        <v>42</v>
      </c>
      <c r="B57" s="83" t="s">
        <v>31</v>
      </c>
      <c r="C57" s="100">
        <v>1.0</v>
      </c>
      <c r="D57" s="101">
        <v>6.0</v>
      </c>
      <c r="E57" s="85"/>
      <c r="F57" s="4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82" t="s">
        <v>43</v>
      </c>
      <c r="B58" s="83" t="s">
        <v>44</v>
      </c>
      <c r="C58" s="102">
        <v>22.0</v>
      </c>
      <c r="D58" s="85"/>
      <c r="E58" s="85"/>
      <c r="F58" s="4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81" t="s">
        <v>45</v>
      </c>
      <c r="B59" s="78" t="s">
        <v>46</v>
      </c>
      <c r="C59" s="103">
        <f>$C$58*2*(C51)</f>
        <v>44</v>
      </c>
      <c r="D59" s="80">
        <f>IFERROR((($C$58*2*$D$57)-(E41*0.06*C58/26))/($C$58*2),"-")</f>
        <v>3.152215385</v>
      </c>
      <c r="E59" s="104">
        <f>IFERROR(C59*D59,"-")</f>
        <v>138.6974769</v>
      </c>
      <c r="F59" s="4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2"/>
      <c r="B60" s="2"/>
      <c r="C60" s="2"/>
      <c r="D60" s="96"/>
      <c r="E60" s="105"/>
      <c r="F60" s="106">
        <f>E59</f>
        <v>138.6974769</v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1.25" customHeight="1">
      <c r="A61" s="2"/>
      <c r="B61" s="2"/>
      <c r="C61" s="2"/>
      <c r="D61" s="4"/>
      <c r="E61" s="4"/>
      <c r="F61" s="4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2" t="s">
        <v>47</v>
      </c>
      <c r="B62" s="2"/>
      <c r="C62" s="2"/>
      <c r="D62" s="4"/>
      <c r="E62" s="4"/>
      <c r="F62" s="27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72" t="s">
        <v>19</v>
      </c>
      <c r="B63" s="73" t="s">
        <v>20</v>
      </c>
      <c r="C63" s="73" t="s">
        <v>13</v>
      </c>
      <c r="D63" s="74" t="s">
        <v>21</v>
      </c>
      <c r="E63" s="74" t="s">
        <v>22</v>
      </c>
      <c r="F63" s="75" t="s">
        <v>48</v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82" t="str">
        <f>+A59</f>
        <v>Motorista</v>
      </c>
      <c r="B64" s="83" t="s">
        <v>49</v>
      </c>
      <c r="C64" s="103">
        <f>C58*(E28)</f>
        <v>22</v>
      </c>
      <c r="D64" s="107">
        <f>16.52*0.8</f>
        <v>13.216</v>
      </c>
      <c r="E64" s="108">
        <f>C64*D64</f>
        <v>290.752</v>
      </c>
      <c r="F64" s="27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"/>
      <c r="B65" s="2"/>
      <c r="C65" s="2"/>
      <c r="D65" s="96"/>
      <c r="E65" s="105"/>
      <c r="F65" s="106">
        <f>E64</f>
        <v>290.752</v>
      </c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"/>
      <c r="B66" s="2"/>
      <c r="C66" s="2"/>
      <c r="D66" s="4"/>
      <c r="E66" s="4"/>
      <c r="F66" s="4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" t="s">
        <v>50</v>
      </c>
      <c r="B67" s="2"/>
      <c r="C67" s="2"/>
      <c r="D67" s="4"/>
      <c r="E67" s="4"/>
      <c r="F67" s="27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72" t="s">
        <v>19</v>
      </c>
      <c r="B68" s="73" t="s">
        <v>20</v>
      </c>
      <c r="C68" s="73" t="s">
        <v>13</v>
      </c>
      <c r="D68" s="74" t="s">
        <v>21</v>
      </c>
      <c r="E68" s="74" t="s">
        <v>22</v>
      </c>
      <c r="F68" s="75" t="s">
        <v>51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82" t="str">
        <f>+A64</f>
        <v>Motorista</v>
      </c>
      <c r="B69" s="83" t="s">
        <v>49</v>
      </c>
      <c r="C69" s="103">
        <f>E28</f>
        <v>1</v>
      </c>
      <c r="D69" s="107">
        <f>125.35*0.8</f>
        <v>100.28</v>
      </c>
      <c r="E69" s="97">
        <f>C69*D69</f>
        <v>100.28</v>
      </c>
      <c r="F69" s="27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2"/>
      <c r="B70" s="2"/>
      <c r="C70" s="2"/>
      <c r="D70" s="96" t="s">
        <v>39</v>
      </c>
      <c r="E70" s="97">
        <f>$B$35</f>
        <v>0.6</v>
      </c>
      <c r="F70" s="109">
        <f>SUM(E69)*E70</f>
        <v>60.168</v>
      </c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2"/>
      <c r="B71" s="2"/>
      <c r="C71" s="2"/>
      <c r="D71" s="4"/>
      <c r="E71" s="4"/>
      <c r="F71" s="4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110" t="s">
        <v>52</v>
      </c>
      <c r="B72" s="111"/>
      <c r="C72" s="111"/>
      <c r="D72" s="112"/>
      <c r="E72" s="113"/>
      <c r="F72" s="114">
        <f>F70+F65+F60+F52</f>
        <v>3910.964867</v>
      </c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"/>
      <c r="B73" s="2"/>
      <c r="C73" s="2"/>
      <c r="D73" s="4"/>
      <c r="E73" s="4"/>
      <c r="F73" s="4"/>
      <c r="G73" s="4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1" t="s">
        <v>53</v>
      </c>
      <c r="B74" s="2"/>
      <c r="C74" s="2"/>
      <c r="D74" s="4"/>
      <c r="E74" s="4"/>
      <c r="F74" s="4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1.25" customHeight="1">
      <c r="A75" s="2"/>
      <c r="B75" s="2"/>
      <c r="C75" s="2"/>
      <c r="D75" s="4"/>
      <c r="E75" s="4"/>
      <c r="F75" s="4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3.5" customHeight="1">
      <c r="A76" s="2" t="s">
        <v>54</v>
      </c>
      <c r="B76" s="2"/>
      <c r="C76" s="2"/>
      <c r="D76" s="4"/>
      <c r="E76" s="4"/>
      <c r="F76" s="4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1.25" customHeight="1">
      <c r="A77" s="2"/>
      <c r="B77" s="2"/>
      <c r="C77" s="2"/>
      <c r="D77" s="4"/>
      <c r="E77" s="4"/>
      <c r="F77" s="4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7.75" customHeight="1">
      <c r="A78" s="72" t="s">
        <v>19</v>
      </c>
      <c r="B78" s="73" t="s">
        <v>20</v>
      </c>
      <c r="C78" s="115" t="s">
        <v>55</v>
      </c>
      <c r="D78" s="74" t="s">
        <v>21</v>
      </c>
      <c r="E78" s="74" t="s">
        <v>22</v>
      </c>
      <c r="F78" s="75" t="s">
        <v>56</v>
      </c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116" t="s">
        <v>57</v>
      </c>
      <c r="B79" s="78" t="s">
        <v>49</v>
      </c>
      <c r="C79" s="117">
        <v>12.0</v>
      </c>
      <c r="D79" s="118">
        <v>94.65</v>
      </c>
      <c r="E79" s="80">
        <f t="shared" ref="E79:E86" si="4">IFERROR(D79/C79,0)</f>
        <v>7.8875</v>
      </c>
      <c r="F79" s="4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116" t="s">
        <v>58</v>
      </c>
      <c r="B80" s="83" t="s">
        <v>49</v>
      </c>
      <c r="C80" s="119">
        <v>3.0</v>
      </c>
      <c r="D80" s="118">
        <v>6.61</v>
      </c>
      <c r="E80" s="80">
        <f t="shared" si="4"/>
        <v>2.203333333</v>
      </c>
      <c r="F80" s="4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116" t="s">
        <v>59</v>
      </c>
      <c r="B81" s="83" t="s">
        <v>49</v>
      </c>
      <c r="C81" s="117">
        <v>1.0</v>
      </c>
      <c r="D81" s="118">
        <v>0.95</v>
      </c>
      <c r="E81" s="80">
        <f t="shared" si="4"/>
        <v>0.95</v>
      </c>
      <c r="F81" s="4"/>
      <c r="G81" s="2"/>
      <c r="H81" s="2"/>
      <c r="I81" s="2"/>
      <c r="J81" s="2"/>
      <c r="K81" s="120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116" t="s">
        <v>60</v>
      </c>
      <c r="B82" s="83" t="s">
        <v>49</v>
      </c>
      <c r="C82" s="117">
        <v>1.0</v>
      </c>
      <c r="D82" s="118">
        <v>18.86</v>
      </c>
      <c r="E82" s="80">
        <f t="shared" si="4"/>
        <v>18.86</v>
      </c>
      <c r="F82" s="4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3.5" customHeight="1">
      <c r="A83" s="116" t="s">
        <v>61</v>
      </c>
      <c r="B83" s="83" t="s">
        <v>62</v>
      </c>
      <c r="C83" s="119">
        <v>6.0</v>
      </c>
      <c r="D83" s="118">
        <v>47.71</v>
      </c>
      <c r="E83" s="80">
        <f t="shared" si="4"/>
        <v>7.951666667</v>
      </c>
      <c r="F83" s="4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116" t="s">
        <v>63</v>
      </c>
      <c r="B84" s="83" t="s">
        <v>62</v>
      </c>
      <c r="C84" s="119">
        <v>3.0</v>
      </c>
      <c r="D84" s="118">
        <v>44.73</v>
      </c>
      <c r="E84" s="80">
        <f t="shared" si="4"/>
        <v>14.91</v>
      </c>
      <c r="F84" s="4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116" t="s">
        <v>64</v>
      </c>
      <c r="B85" s="83" t="s">
        <v>49</v>
      </c>
      <c r="C85" s="117">
        <v>3.0</v>
      </c>
      <c r="D85" s="118">
        <v>23.33</v>
      </c>
      <c r="E85" s="80">
        <f t="shared" si="4"/>
        <v>7.776666667</v>
      </c>
      <c r="F85" s="4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116" t="s">
        <v>65</v>
      </c>
      <c r="B86" s="121" t="s">
        <v>49</v>
      </c>
      <c r="C86" s="117">
        <v>12.0</v>
      </c>
      <c r="D86" s="122">
        <v>137.22</v>
      </c>
      <c r="E86" s="80">
        <f t="shared" si="4"/>
        <v>11.435</v>
      </c>
      <c r="F86" s="123"/>
      <c r="G86" s="2"/>
      <c r="H86" s="2"/>
      <c r="I86" s="2"/>
      <c r="J86" s="124"/>
      <c r="K86" s="124"/>
      <c r="L86" s="124"/>
      <c r="M86" s="124"/>
      <c r="N86" s="124"/>
      <c r="O86" s="124"/>
      <c r="P86" s="124"/>
      <c r="Q86" s="124"/>
      <c r="R86" s="124"/>
      <c r="S86" s="124"/>
      <c r="T86" s="124"/>
      <c r="U86" s="124"/>
      <c r="V86" s="124"/>
      <c r="W86" s="124"/>
      <c r="X86" s="124"/>
      <c r="Y86" s="124"/>
      <c r="Z86" s="124"/>
    </row>
    <row r="87" ht="12.75" customHeight="1">
      <c r="A87" s="82" t="s">
        <v>66</v>
      </c>
      <c r="B87" s="83" t="s">
        <v>67</v>
      </c>
      <c r="C87" s="125">
        <v>1.0</v>
      </c>
      <c r="D87" s="126">
        <v>70.0</v>
      </c>
      <c r="E87" s="85">
        <f t="shared" ref="E87:E88" si="5">C87*D87</f>
        <v>70</v>
      </c>
      <c r="F87" s="4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82" t="s">
        <v>37</v>
      </c>
      <c r="B88" s="83" t="s">
        <v>38</v>
      </c>
      <c r="C88" s="125">
        <f>E29</f>
        <v>1</v>
      </c>
      <c r="D88" s="85">
        <f>+SUM(E79:E87)</f>
        <v>141.9741667</v>
      </c>
      <c r="E88" s="85">
        <f t="shared" si="5"/>
        <v>141.9741667</v>
      </c>
      <c r="F88" s="127"/>
      <c r="G88" s="4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2"/>
      <c r="B89" s="2"/>
      <c r="C89" s="2"/>
      <c r="D89" s="96" t="s">
        <v>39</v>
      </c>
      <c r="E89" s="97">
        <f>$B$35</f>
        <v>0.6</v>
      </c>
      <c r="F89" s="128">
        <f>E88*E89</f>
        <v>85.1845</v>
      </c>
      <c r="G89" s="4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1.25" customHeight="1">
      <c r="A90" s="2"/>
      <c r="B90" s="2"/>
      <c r="C90" s="2"/>
      <c r="D90" s="4"/>
      <c r="E90" s="4"/>
      <c r="F90" s="4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110" t="s">
        <v>68</v>
      </c>
      <c r="B91" s="129"/>
      <c r="C91" s="129"/>
      <c r="D91" s="130"/>
      <c r="E91" s="130"/>
      <c r="F91" s="131">
        <f>+F89</f>
        <v>85.1845</v>
      </c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1.25" customHeight="1">
      <c r="A92" s="2"/>
      <c r="B92" s="2"/>
      <c r="C92" s="2"/>
      <c r="D92" s="4"/>
      <c r="E92" s="4"/>
      <c r="F92" s="4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1" t="s">
        <v>69</v>
      </c>
      <c r="B93" s="2"/>
      <c r="C93" s="2"/>
      <c r="D93" s="4"/>
      <c r="E93" s="4"/>
      <c r="F93" s="4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1.25" customHeight="1">
      <c r="A94" s="2"/>
      <c r="B94" s="132"/>
      <c r="C94" s="2"/>
      <c r="D94" s="4"/>
      <c r="E94" s="4"/>
      <c r="F94" s="4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71" t="s">
        <v>70</v>
      </c>
      <c r="B95" s="2"/>
      <c r="C95" s="2"/>
      <c r="D95" s="4"/>
      <c r="E95" s="4"/>
      <c r="F95" s="4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1.25" customHeight="1">
      <c r="A96" s="2"/>
      <c r="B96" s="2"/>
      <c r="C96" s="2"/>
      <c r="D96" s="4"/>
      <c r="E96" s="4"/>
      <c r="F96" s="4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132" t="s">
        <v>71</v>
      </c>
      <c r="B97" s="2"/>
      <c r="C97" s="2"/>
      <c r="D97" s="4"/>
      <c r="E97" s="4"/>
      <c r="F97" s="4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72" t="s">
        <v>19</v>
      </c>
      <c r="B98" s="73" t="s">
        <v>20</v>
      </c>
      <c r="C98" s="73" t="s">
        <v>13</v>
      </c>
      <c r="D98" s="74" t="s">
        <v>21</v>
      </c>
      <c r="E98" s="74" t="s">
        <v>22</v>
      </c>
      <c r="F98" s="75" t="s">
        <v>72</v>
      </c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81" t="s">
        <v>73</v>
      </c>
      <c r="B99" s="78" t="s">
        <v>49</v>
      </c>
      <c r="C99" s="78">
        <v>1.0</v>
      </c>
      <c r="D99" s="133">
        <v>881020.43</v>
      </c>
      <c r="E99" s="134">
        <f>C99*D99</f>
        <v>881020.43</v>
      </c>
      <c r="G99" s="4"/>
      <c r="H99" s="4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82" t="s">
        <v>74</v>
      </c>
      <c r="B100" s="83" t="s">
        <v>75</v>
      </c>
      <c r="C100" s="88">
        <v>10.0</v>
      </c>
      <c r="D100" s="85"/>
      <c r="E100" s="85"/>
      <c r="G100" s="4"/>
      <c r="H100" s="4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82" t="s">
        <v>76</v>
      </c>
      <c r="B101" s="83" t="s">
        <v>75</v>
      </c>
      <c r="C101" s="88">
        <v>6.0</v>
      </c>
      <c r="D101" s="85"/>
      <c r="E101" s="85"/>
      <c r="G101" s="135"/>
      <c r="H101" s="135"/>
      <c r="I101" s="4"/>
      <c r="J101" s="136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82" t="s">
        <v>77</v>
      </c>
      <c r="B102" s="83" t="s">
        <v>7</v>
      </c>
      <c r="C102" s="93">
        <f>IFERROR(VLOOKUP(C100,'5. Depreciação'!A3:B17,2,FALSE),0)</f>
        <v>65.18</v>
      </c>
      <c r="D102" s="85">
        <f>E99</f>
        <v>881020.43</v>
      </c>
      <c r="E102" s="85">
        <f>C102*D102/100</f>
        <v>574249.1163</v>
      </c>
      <c r="G102" s="4"/>
      <c r="H102" s="4"/>
      <c r="I102" s="4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137" t="s">
        <v>78</v>
      </c>
      <c r="B103" s="138" t="s">
        <v>25</v>
      </c>
      <c r="C103" s="138">
        <f>C100*12</f>
        <v>120</v>
      </c>
      <c r="D103" s="139">
        <f>IF(C101&lt;=C100,E102,0)</f>
        <v>574249.1163</v>
      </c>
      <c r="E103" s="139">
        <f>IFERROR(D103/C103,0)</f>
        <v>4785.409302</v>
      </c>
      <c r="G103" s="4"/>
      <c r="H103" s="4"/>
      <c r="I103" s="4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81" t="s">
        <v>79</v>
      </c>
      <c r="B104" s="78" t="s">
        <v>49</v>
      </c>
      <c r="C104" s="140">
        <v>3.0</v>
      </c>
      <c r="D104" s="79">
        <v>35000.0</v>
      </c>
      <c r="E104" s="80">
        <f>C104*D104</f>
        <v>105000</v>
      </c>
      <c r="G104" s="4"/>
      <c r="H104" s="4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82" t="s">
        <v>80</v>
      </c>
      <c r="B105" s="83" t="s">
        <v>75</v>
      </c>
      <c r="C105" s="88">
        <v>10.0</v>
      </c>
      <c r="D105" s="85"/>
      <c r="E105" s="85"/>
      <c r="F105" s="4"/>
      <c r="G105" s="4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82" t="s">
        <v>81</v>
      </c>
      <c r="B106" s="83" t="s">
        <v>75</v>
      </c>
      <c r="C106" s="88">
        <v>0.0</v>
      </c>
      <c r="D106" s="85"/>
      <c r="E106" s="85"/>
      <c r="F106" s="135"/>
      <c r="G106" s="4"/>
      <c r="H106" s="2"/>
      <c r="I106" s="136"/>
      <c r="J106" s="136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82" t="s">
        <v>82</v>
      </c>
      <c r="B107" s="83" t="s">
        <v>7</v>
      </c>
      <c r="C107" s="141">
        <f>IFERROR(VLOOKUP(C105,'5. Depreciação'!A3:B17,2,FALSE),0)</f>
        <v>65.18</v>
      </c>
      <c r="D107" s="85">
        <f>E104</f>
        <v>105000</v>
      </c>
      <c r="E107" s="85">
        <f>C107*D107/100</f>
        <v>68439</v>
      </c>
      <c r="F107" s="4"/>
      <c r="G107" s="4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89" t="s">
        <v>83</v>
      </c>
      <c r="B108" s="142" t="s">
        <v>25</v>
      </c>
      <c r="C108" s="142">
        <f>C105*12</f>
        <v>120</v>
      </c>
      <c r="D108" s="92">
        <f>IF(C106&lt;=C105,E107,0)</f>
        <v>68439</v>
      </c>
      <c r="E108" s="92">
        <f>IFERROR(D108/C108,0)</f>
        <v>570.325</v>
      </c>
      <c r="F108" s="4"/>
      <c r="G108" s="4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143" t="s">
        <v>84</v>
      </c>
      <c r="B109" s="90"/>
      <c r="C109" s="90"/>
      <c r="D109" s="91"/>
      <c r="E109" s="144">
        <f>E103+E108</f>
        <v>5355.734302</v>
      </c>
      <c r="F109" s="4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89" t="s">
        <v>85</v>
      </c>
      <c r="B110" s="142" t="s">
        <v>49</v>
      </c>
      <c r="C110" s="83">
        <v>1.1</v>
      </c>
      <c r="D110" s="92">
        <f>E109</f>
        <v>5355.734302</v>
      </c>
      <c r="E110" s="144">
        <f>C110*D110</f>
        <v>5891.307733</v>
      </c>
      <c r="F110" s="145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3.5" customHeight="1">
      <c r="A111" s="146"/>
      <c r="B111" s="146"/>
      <c r="C111" s="146"/>
      <c r="D111" s="96" t="s">
        <v>39</v>
      </c>
      <c r="E111" s="28">
        <f>$B$35</f>
        <v>0.6</v>
      </c>
      <c r="F111" s="131">
        <f>E110*E111</f>
        <v>3534.78464</v>
      </c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1.25" customHeight="1">
      <c r="A112" s="2"/>
      <c r="B112" s="2"/>
      <c r="C112" s="2"/>
      <c r="D112" s="120"/>
      <c r="E112" s="4"/>
      <c r="F112" s="4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132" t="s">
        <v>86</v>
      </c>
      <c r="B113" s="2"/>
      <c r="C113" s="2"/>
      <c r="D113" s="4"/>
      <c r="E113" s="4"/>
      <c r="F113" s="4"/>
      <c r="G113" s="4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147" t="s">
        <v>19</v>
      </c>
      <c r="B114" s="148" t="s">
        <v>20</v>
      </c>
      <c r="C114" s="148" t="s">
        <v>13</v>
      </c>
      <c r="D114" s="74" t="s">
        <v>21</v>
      </c>
      <c r="E114" s="149" t="s">
        <v>22</v>
      </c>
      <c r="F114" s="75" t="s">
        <v>87</v>
      </c>
      <c r="G114" s="4"/>
      <c r="H114" s="2"/>
      <c r="I114" s="136"/>
      <c r="J114" s="136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82" t="s">
        <v>88</v>
      </c>
      <c r="B115" s="83" t="s">
        <v>49</v>
      </c>
      <c r="C115" s="78">
        <v>1.0</v>
      </c>
      <c r="D115" s="85">
        <f>D99</f>
        <v>881020.43</v>
      </c>
      <c r="E115" s="83">
        <f>C115*D115</f>
        <v>881020.43</v>
      </c>
      <c r="F115" s="135"/>
      <c r="G115" s="4"/>
      <c r="H115" s="2"/>
      <c r="I115" s="136"/>
      <c r="J115" s="136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82" t="s">
        <v>89</v>
      </c>
      <c r="B116" s="83" t="s">
        <v>7</v>
      </c>
      <c r="C116" s="150">
        <v>14.75</v>
      </c>
      <c r="D116" s="85"/>
      <c r="E116" s="85"/>
      <c r="F116" s="135"/>
      <c r="G116" s="4"/>
      <c r="H116" s="2"/>
      <c r="I116" s="136"/>
      <c r="J116" s="136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82" t="s">
        <v>90</v>
      </c>
      <c r="B117" s="83" t="s">
        <v>31</v>
      </c>
      <c r="C117" s="85">
        <f>IFERROR(IF(C101&lt;=C100,E99-(C102/(100*C100)*C101)*E99,E99-E102),0)</f>
        <v>536470.9602</v>
      </c>
      <c r="D117" s="85"/>
      <c r="E117" s="85"/>
      <c r="F117" s="135"/>
      <c r="G117" s="4"/>
      <c r="H117" s="2"/>
      <c r="I117" s="136"/>
      <c r="J117" s="136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82" t="s">
        <v>91</v>
      </c>
      <c r="B118" s="83" t="s">
        <v>31</v>
      </c>
      <c r="C118" s="85">
        <f>IFERROR(IF(C101&gt;=C100,C117,((((C117)-(E99-E102))*(((C100-C101)+1)/(2*(C100-C101))))+(E99-E102))),0)</f>
        <v>450333.5928</v>
      </c>
      <c r="D118" s="85"/>
      <c r="E118" s="85"/>
      <c r="F118" s="135"/>
      <c r="G118" s="4"/>
      <c r="H118" s="2"/>
      <c r="I118" s="136"/>
      <c r="J118" s="136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137" t="s">
        <v>92</v>
      </c>
      <c r="B119" s="138" t="s">
        <v>31</v>
      </c>
      <c r="C119" s="138"/>
      <c r="D119" s="139">
        <f>C116*C118/12/100</f>
        <v>5535.350411</v>
      </c>
      <c r="E119" s="139">
        <f>D119</f>
        <v>5535.350411</v>
      </c>
      <c r="F119" s="135"/>
      <c r="G119" s="4"/>
      <c r="H119" s="2"/>
      <c r="I119" s="136"/>
      <c r="J119" s="136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81" t="s">
        <v>93</v>
      </c>
      <c r="B120" s="78" t="s">
        <v>49</v>
      </c>
      <c r="C120" s="78">
        <f t="shared" ref="C120:D120" si="6">C104</f>
        <v>3</v>
      </c>
      <c r="D120" s="80">
        <f t="shared" si="6"/>
        <v>35000</v>
      </c>
      <c r="E120" s="80">
        <f>C120*D120</f>
        <v>105000</v>
      </c>
      <c r="F120" s="135"/>
      <c r="G120" s="4"/>
      <c r="H120" s="2"/>
      <c r="I120" s="136"/>
      <c r="J120" s="136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82" t="s">
        <v>89</v>
      </c>
      <c r="B121" s="83" t="s">
        <v>7</v>
      </c>
      <c r="C121" s="83">
        <f>C116</f>
        <v>14.75</v>
      </c>
      <c r="D121" s="85"/>
      <c r="E121" s="85"/>
      <c r="F121" s="135"/>
      <c r="G121" s="4"/>
      <c r="H121" s="2"/>
      <c r="I121" s="136"/>
      <c r="J121" s="136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82" t="s">
        <v>94</v>
      </c>
      <c r="B122" s="83" t="s">
        <v>31</v>
      </c>
      <c r="C122" s="85">
        <f>IFERROR(IF(C106&lt;=C105,E104-(C107/(100*C105)*C106)*E104,E104-E107),0)</f>
        <v>105000</v>
      </c>
      <c r="D122" s="85"/>
      <c r="E122" s="85"/>
      <c r="F122" s="135"/>
      <c r="G122" s="4"/>
      <c r="H122" s="2"/>
      <c r="I122" s="136"/>
      <c r="J122" s="136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82" t="s">
        <v>95</v>
      </c>
      <c r="B123" s="83" t="s">
        <v>31</v>
      </c>
      <c r="C123" s="85">
        <f>IFERROR(IF(C106&gt;=C105,C122,((((C122)-(E104-E107))*(((C105-C106)+1)/(2*(C105-C106))))+(E104-E107))),0)</f>
        <v>74202.45</v>
      </c>
      <c r="D123" s="85"/>
      <c r="E123" s="85"/>
      <c r="F123" s="135"/>
      <c r="G123" s="136"/>
      <c r="H123" s="136"/>
      <c r="I123" s="136"/>
      <c r="J123" s="136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89" t="s">
        <v>96</v>
      </c>
      <c r="B124" s="142" t="s">
        <v>31</v>
      </c>
      <c r="C124" s="142"/>
      <c r="D124" s="92">
        <f>C121*C123/12/100</f>
        <v>912.0717813</v>
      </c>
      <c r="E124" s="92">
        <f>D124</f>
        <v>912.0717813</v>
      </c>
      <c r="F124" s="135"/>
      <c r="G124" s="136"/>
      <c r="H124" s="136"/>
      <c r="I124" s="136"/>
      <c r="J124" s="136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143" t="s">
        <v>84</v>
      </c>
      <c r="B125" s="90"/>
      <c r="C125" s="90"/>
      <c r="D125" s="91"/>
      <c r="E125" s="144">
        <f>E119+E124</f>
        <v>6447.422193</v>
      </c>
      <c r="F125" s="135"/>
      <c r="G125" s="136"/>
      <c r="H125" s="136"/>
      <c r="I125" s="136"/>
      <c r="J125" s="136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89" t="s">
        <v>97</v>
      </c>
      <c r="B126" s="142" t="s">
        <v>49</v>
      </c>
      <c r="C126" s="83">
        <f>C110</f>
        <v>1.1</v>
      </c>
      <c r="D126" s="92">
        <f>E125</f>
        <v>6447.422193</v>
      </c>
      <c r="E126" s="144">
        <f>C126*D126</f>
        <v>7092.164412</v>
      </c>
      <c r="F126" s="151"/>
      <c r="G126" s="136"/>
      <c r="H126" s="136"/>
      <c r="I126" s="136"/>
      <c r="J126" s="136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152"/>
      <c r="D127" s="96" t="s">
        <v>39</v>
      </c>
      <c r="E127" s="28">
        <f>$B$35</f>
        <v>0.6</v>
      </c>
      <c r="F127" s="131">
        <f>E126*E127</f>
        <v>4255.298647</v>
      </c>
      <c r="G127" s="136"/>
      <c r="H127" s="136"/>
      <c r="I127" s="136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1.25" customHeight="1">
      <c r="A128" s="2"/>
      <c r="B128" s="2"/>
      <c r="C128" s="2"/>
      <c r="D128" s="4"/>
      <c r="E128" s="4"/>
      <c r="F128" s="4"/>
      <c r="G128" s="136"/>
      <c r="H128" s="136"/>
      <c r="I128" s="136"/>
      <c r="J128" s="136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2" t="s">
        <v>98</v>
      </c>
      <c r="B129" s="2"/>
      <c r="C129" s="2"/>
      <c r="D129" s="4"/>
      <c r="E129" s="4"/>
      <c r="F129" s="4"/>
      <c r="G129" s="136"/>
      <c r="H129" s="136"/>
      <c r="I129" s="136"/>
      <c r="J129" s="136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72" t="s">
        <v>19</v>
      </c>
      <c r="B130" s="73" t="s">
        <v>20</v>
      </c>
      <c r="C130" s="73" t="s">
        <v>13</v>
      </c>
      <c r="D130" s="74" t="s">
        <v>21</v>
      </c>
      <c r="E130" s="74" t="s">
        <v>22</v>
      </c>
      <c r="F130" s="75" t="s">
        <v>99</v>
      </c>
      <c r="G130" s="136"/>
      <c r="H130" s="136"/>
      <c r="I130" s="136"/>
      <c r="J130" s="136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81" t="s">
        <v>100</v>
      </c>
      <c r="B131" s="78" t="s">
        <v>49</v>
      </c>
      <c r="C131" s="80">
        <f>C110</f>
        <v>1.1</v>
      </c>
      <c r="D131" s="80">
        <f>D99*0.01</f>
        <v>8810.2043</v>
      </c>
      <c r="E131" s="80">
        <f t="shared" ref="E131:E133" si="7">C131*D131</f>
        <v>9691.22473</v>
      </c>
      <c r="F131" s="4"/>
      <c r="G131" s="136"/>
      <c r="H131" s="136"/>
      <c r="I131" s="136"/>
      <c r="J131" s="136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82" t="s">
        <v>101</v>
      </c>
      <c r="B132" s="83" t="s">
        <v>49</v>
      </c>
      <c r="C132" s="80">
        <f>C110</f>
        <v>1.1</v>
      </c>
      <c r="D132" s="107">
        <v>109.27</v>
      </c>
      <c r="E132" s="85">
        <f t="shared" si="7"/>
        <v>120.197</v>
      </c>
      <c r="F132" s="4"/>
      <c r="G132" s="136"/>
      <c r="H132" s="136"/>
      <c r="I132" s="136"/>
      <c r="J132" s="136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82" t="s">
        <v>102</v>
      </c>
      <c r="B133" s="83" t="s">
        <v>49</v>
      </c>
      <c r="C133" s="80">
        <f>C110</f>
        <v>1.1</v>
      </c>
      <c r="D133" s="107">
        <v>1000.0</v>
      </c>
      <c r="E133" s="85">
        <f t="shared" si="7"/>
        <v>1100</v>
      </c>
      <c r="F133" s="91"/>
      <c r="G133" s="136"/>
      <c r="H133" s="136"/>
      <c r="I133" s="136"/>
      <c r="J133" s="136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89" t="s">
        <v>103</v>
      </c>
      <c r="B134" s="142" t="s">
        <v>25</v>
      </c>
      <c r="C134" s="142">
        <v>12.0</v>
      </c>
      <c r="D134" s="92">
        <f>SUM(E131:E133)</f>
        <v>10911.42173</v>
      </c>
      <c r="E134" s="92">
        <f>D134/C134</f>
        <v>909.2851442</v>
      </c>
      <c r="F134" s="145"/>
      <c r="G134" s="136"/>
      <c r="H134" s="136"/>
      <c r="I134" s="136"/>
      <c r="J134" s="136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8.75" customHeight="1">
      <c r="A135" s="2"/>
      <c r="B135" s="2"/>
      <c r="C135" s="2"/>
      <c r="D135" s="96" t="s">
        <v>39</v>
      </c>
      <c r="E135" s="28">
        <f>$B$35</f>
        <v>0.6</v>
      </c>
      <c r="F135" s="131">
        <f>E134*E135</f>
        <v>545.5710865</v>
      </c>
      <c r="G135" s="136"/>
      <c r="H135" s="136"/>
      <c r="I135" s="136"/>
      <c r="J135" s="2"/>
      <c r="K135" s="2"/>
      <c r="L135" s="2"/>
      <c r="M135" s="136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1.25" customHeight="1">
      <c r="A136" s="2"/>
      <c r="B136" s="2"/>
      <c r="C136" s="2"/>
      <c r="D136" s="120"/>
      <c r="E136" s="4"/>
      <c r="F136" s="4"/>
      <c r="G136" s="136"/>
      <c r="H136" s="136"/>
      <c r="I136" s="136"/>
      <c r="J136" s="136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2" t="s">
        <v>104</v>
      </c>
      <c r="B137" s="153"/>
      <c r="C137" s="2"/>
      <c r="D137" s="4"/>
      <c r="E137" s="4"/>
      <c r="F137" s="4"/>
      <c r="G137" s="4"/>
      <c r="H137" s="2"/>
      <c r="I137" s="136"/>
      <c r="J137" s="136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2"/>
      <c r="B138" s="153"/>
      <c r="C138" s="2"/>
      <c r="D138" s="4"/>
      <c r="E138" s="4"/>
      <c r="F138" s="4"/>
      <c r="G138" s="4"/>
      <c r="H138" s="2"/>
      <c r="I138" s="136"/>
      <c r="J138" s="136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89" t="s">
        <v>105</v>
      </c>
      <c r="B139" s="154">
        <v>1520.0</v>
      </c>
      <c r="C139" s="155"/>
      <c r="D139" s="4"/>
      <c r="E139" s="4"/>
      <c r="F139" s="4"/>
      <c r="G139" s="4"/>
      <c r="H139" s="2"/>
      <c r="I139" s="136"/>
      <c r="J139" s="136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"/>
      <c r="B140" s="153"/>
      <c r="C140" s="2"/>
      <c r="D140" s="4"/>
      <c r="E140" s="4"/>
      <c r="F140" s="4"/>
      <c r="G140" s="4"/>
      <c r="H140" s="2"/>
      <c r="I140" s="136"/>
      <c r="J140" s="136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72" t="s">
        <v>19</v>
      </c>
      <c r="B141" s="73" t="s">
        <v>20</v>
      </c>
      <c r="C141" s="73" t="s">
        <v>106</v>
      </c>
      <c r="D141" s="74" t="s">
        <v>21</v>
      </c>
      <c r="E141" s="74" t="s">
        <v>22</v>
      </c>
      <c r="F141" s="75" t="s">
        <v>107</v>
      </c>
      <c r="G141" s="4"/>
      <c r="H141" s="2"/>
      <c r="I141" s="136"/>
      <c r="J141" s="136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81" t="s">
        <v>108</v>
      </c>
      <c r="B142" s="78" t="s">
        <v>109</v>
      </c>
      <c r="C142" s="156">
        <v>3.0</v>
      </c>
      <c r="D142" s="157">
        <v>6.09</v>
      </c>
      <c r="E142" s="80"/>
      <c r="F142" s="4"/>
      <c r="G142" s="4"/>
      <c r="H142" s="2"/>
      <c r="I142" s="136"/>
      <c r="J142" s="136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82" t="s">
        <v>110</v>
      </c>
      <c r="B143" s="83" t="s">
        <v>111</v>
      </c>
      <c r="C143" s="100">
        <f>B139</f>
        <v>1520</v>
      </c>
      <c r="D143" s="158">
        <f>IFERROR(+D142/C142,"-")</f>
        <v>2.03</v>
      </c>
      <c r="E143" s="85">
        <f>IFERROR(C143*D143,"-")</f>
        <v>3085.6</v>
      </c>
      <c r="F143" s="4"/>
      <c r="G143" s="4"/>
      <c r="H143" s="2"/>
      <c r="I143" s="136"/>
      <c r="J143" s="136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81" t="s">
        <v>112</v>
      </c>
      <c r="B144" s="78" t="s">
        <v>109</v>
      </c>
      <c r="C144" s="159">
        <v>36.0</v>
      </c>
      <c r="D144" s="160">
        <v>3.72</v>
      </c>
      <c r="E144" s="80"/>
      <c r="F144" s="4"/>
      <c r="G144" s="4"/>
      <c r="H144" s="2"/>
      <c r="I144" s="136"/>
      <c r="J144" s="136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82" t="s">
        <v>113</v>
      </c>
      <c r="B145" s="83" t="s">
        <v>111</v>
      </c>
      <c r="C145" s="100">
        <f>B139</f>
        <v>1520</v>
      </c>
      <c r="D145" s="158">
        <f>IFERROR(+D144/C144,"-")</f>
        <v>0.1033333333</v>
      </c>
      <c r="E145" s="85">
        <f>IFERROR(C145*D145,"-")</f>
        <v>157.0666667</v>
      </c>
      <c r="F145" s="4"/>
      <c r="G145" s="4"/>
      <c r="H145" s="2"/>
      <c r="I145" s="136"/>
      <c r="J145" s="136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82" t="s">
        <v>114</v>
      </c>
      <c r="B146" s="83" t="s">
        <v>115</v>
      </c>
      <c r="C146" s="161">
        <v>5.0</v>
      </c>
      <c r="D146" s="162">
        <v>14.08</v>
      </c>
      <c r="E146" s="85"/>
      <c r="F146" s="4"/>
      <c r="G146" s="4"/>
      <c r="H146" s="2"/>
      <c r="I146" s="136"/>
      <c r="J146" s="136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82" t="s">
        <v>116</v>
      </c>
      <c r="B147" s="83" t="s">
        <v>111</v>
      </c>
      <c r="C147" s="100">
        <f>C143</f>
        <v>1520</v>
      </c>
      <c r="D147" s="163">
        <f>+C146*D146/1000</f>
        <v>0.0704</v>
      </c>
      <c r="E147" s="85">
        <f>C147*D147</f>
        <v>107.008</v>
      </c>
      <c r="F147" s="4"/>
      <c r="G147" s="4"/>
      <c r="H147" s="2"/>
      <c r="I147" s="136"/>
      <c r="J147" s="136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82" t="s">
        <v>117</v>
      </c>
      <c r="B148" s="83" t="s">
        <v>115</v>
      </c>
      <c r="C148" s="161">
        <v>1.0</v>
      </c>
      <c r="D148" s="162">
        <v>11.07</v>
      </c>
      <c r="E148" s="85"/>
      <c r="F148" s="4"/>
      <c r="G148" s="4"/>
      <c r="H148" s="2"/>
      <c r="I148" s="136"/>
      <c r="J148" s="136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82" t="s">
        <v>118</v>
      </c>
      <c r="B149" s="83" t="s">
        <v>111</v>
      </c>
      <c r="C149" s="100">
        <f>C143</f>
        <v>1520</v>
      </c>
      <c r="D149" s="163">
        <f>+C148*D148/1000</f>
        <v>0.01107</v>
      </c>
      <c r="E149" s="85">
        <f>C149*D149</f>
        <v>16.8264</v>
      </c>
      <c r="F149" s="4"/>
      <c r="G149" s="4"/>
      <c r="H149" s="2"/>
      <c r="I149" s="136"/>
      <c r="J149" s="136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82" t="s">
        <v>119</v>
      </c>
      <c r="B150" s="83" t="s">
        <v>115</v>
      </c>
      <c r="C150" s="161">
        <v>7.0</v>
      </c>
      <c r="D150" s="162">
        <v>15.27</v>
      </c>
      <c r="E150" s="85"/>
      <c r="F150" s="4"/>
      <c r="G150" s="4"/>
      <c r="H150" s="2"/>
      <c r="I150" s="136"/>
      <c r="J150" s="136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82" t="s">
        <v>120</v>
      </c>
      <c r="B151" s="83" t="s">
        <v>111</v>
      </c>
      <c r="C151" s="100">
        <f>C143</f>
        <v>1520</v>
      </c>
      <c r="D151" s="163">
        <f>+C150*D150/1000</f>
        <v>0.10689</v>
      </c>
      <c r="E151" s="85">
        <f>C151*D151</f>
        <v>162.4728</v>
      </c>
      <c r="F151" s="4"/>
      <c r="G151" s="4"/>
      <c r="H151" s="120"/>
      <c r="I151" s="136"/>
      <c r="J151" s="136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82" t="s">
        <v>121</v>
      </c>
      <c r="B152" s="83" t="s">
        <v>122</v>
      </c>
      <c r="C152" s="161">
        <v>1.0</v>
      </c>
      <c r="D152" s="162">
        <v>13.41</v>
      </c>
      <c r="E152" s="85"/>
      <c r="F152" s="4"/>
      <c r="G152" s="4"/>
      <c r="H152" s="2"/>
      <c r="I152" s="136"/>
      <c r="J152" s="136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82" t="s">
        <v>123</v>
      </c>
      <c r="B153" s="83" t="s">
        <v>111</v>
      </c>
      <c r="C153" s="100">
        <f>C143</f>
        <v>1520</v>
      </c>
      <c r="D153" s="163">
        <f>+C152*D152/1000</f>
        <v>0.01341</v>
      </c>
      <c r="E153" s="85">
        <f>C153*D153</f>
        <v>20.3832</v>
      </c>
      <c r="F153" s="4"/>
      <c r="G153" s="120"/>
      <c r="H153" s="120"/>
      <c r="I153" s="120"/>
      <c r="J153" s="136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89" t="s">
        <v>124</v>
      </c>
      <c r="B154" s="142" t="s">
        <v>125</v>
      </c>
      <c r="C154" s="164"/>
      <c r="D154" s="165">
        <f>IFERROR(D143+D147+D149+D151+D153,0)</f>
        <v>2.23177</v>
      </c>
      <c r="E154" s="85"/>
      <c r="F154" s="145"/>
      <c r="G154" s="120"/>
      <c r="H154" s="120"/>
      <c r="I154" s="120"/>
      <c r="J154" s="136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4"/>
      <c r="E155" s="4"/>
      <c r="F155" s="131">
        <f>SUM(E142:E153)</f>
        <v>3549.357067</v>
      </c>
      <c r="G155" s="120"/>
      <c r="H155" s="120"/>
      <c r="I155" s="120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1.25" customHeight="1">
      <c r="A156" s="2"/>
      <c r="B156" s="2"/>
      <c r="C156" s="2"/>
      <c r="D156" s="4"/>
      <c r="E156" s="4"/>
      <c r="F156" s="4"/>
      <c r="G156" s="120"/>
      <c r="H156" s="120"/>
      <c r="I156" s="120"/>
      <c r="J156" s="136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2" t="s">
        <v>126</v>
      </c>
      <c r="B157" s="2"/>
      <c r="C157" s="2"/>
      <c r="D157" s="4"/>
      <c r="E157" s="4"/>
      <c r="F157" s="4"/>
      <c r="G157" s="4"/>
      <c r="H157" s="2"/>
      <c r="I157" s="136"/>
      <c r="J157" s="136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72" t="s">
        <v>19</v>
      </c>
      <c r="B158" s="73" t="s">
        <v>20</v>
      </c>
      <c r="C158" s="73" t="s">
        <v>13</v>
      </c>
      <c r="D158" s="74" t="s">
        <v>21</v>
      </c>
      <c r="E158" s="74" t="s">
        <v>22</v>
      </c>
      <c r="F158" s="75" t="s">
        <v>127</v>
      </c>
      <c r="G158" s="4"/>
      <c r="H158" s="2"/>
      <c r="I158" s="136"/>
      <c r="J158" s="136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81" t="s">
        <v>128</v>
      </c>
      <c r="B159" s="78" t="s">
        <v>125</v>
      </c>
      <c r="C159" s="100">
        <f>C143</f>
        <v>1520</v>
      </c>
      <c r="D159" s="79">
        <v>1.1</v>
      </c>
      <c r="E159" s="80">
        <f>C159*D159</f>
        <v>1672</v>
      </c>
      <c r="F159" s="145"/>
      <c r="G159" s="120"/>
      <c r="H159" s="120"/>
      <c r="I159" s="120"/>
      <c r="J159" s="136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6.5" customHeight="1">
      <c r="A160" s="2"/>
      <c r="B160" s="2"/>
      <c r="C160" s="2"/>
      <c r="D160" s="4"/>
      <c r="E160" s="4">
        <v>1069.2</v>
      </c>
      <c r="F160" s="131">
        <f>E159</f>
        <v>1672</v>
      </c>
      <c r="G160" s="120"/>
      <c r="H160" s="120"/>
      <c r="I160" s="120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1.25" customHeight="1">
      <c r="A161" s="2"/>
      <c r="B161" s="2"/>
      <c r="C161" s="2"/>
      <c r="D161" s="4"/>
      <c r="E161" s="4"/>
      <c r="F161" s="4"/>
      <c r="G161" s="120"/>
      <c r="H161" s="120"/>
      <c r="I161" s="120"/>
      <c r="J161" s="136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" t="s">
        <v>129</v>
      </c>
      <c r="B162" s="2"/>
      <c r="C162" s="2"/>
      <c r="D162" s="4"/>
      <c r="E162" s="4"/>
      <c r="F162" s="4"/>
      <c r="G162" s="120"/>
      <c r="H162" s="120"/>
      <c r="I162" s="120"/>
      <c r="J162" s="136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72" t="s">
        <v>19</v>
      </c>
      <c r="B163" s="73" t="s">
        <v>20</v>
      </c>
      <c r="C163" s="73" t="s">
        <v>13</v>
      </c>
      <c r="D163" s="74" t="s">
        <v>21</v>
      </c>
      <c r="E163" s="74" t="s">
        <v>22</v>
      </c>
      <c r="F163" s="75" t="s">
        <v>130</v>
      </c>
      <c r="G163" s="120"/>
      <c r="H163" s="120"/>
      <c r="I163" s="120"/>
      <c r="J163" s="136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81" t="s">
        <v>131</v>
      </c>
      <c r="B164" s="78" t="s">
        <v>49</v>
      </c>
      <c r="C164" s="166">
        <v>12.0</v>
      </c>
      <c r="D164" s="79">
        <v>1545.0</v>
      </c>
      <c r="E164" s="80">
        <f>C164*D164</f>
        <v>18540</v>
      </c>
      <c r="F164" s="4"/>
      <c r="G164" s="120"/>
      <c r="H164" s="120"/>
      <c r="I164" s="120"/>
      <c r="J164" s="136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81" t="s">
        <v>132</v>
      </c>
      <c r="B165" s="78" t="s">
        <v>49</v>
      </c>
      <c r="C165" s="166">
        <v>1.0</v>
      </c>
      <c r="D165" s="80"/>
      <c r="E165" s="80"/>
      <c r="F165" s="4"/>
      <c r="G165" s="120"/>
      <c r="H165" s="120"/>
      <c r="I165" s="120"/>
      <c r="J165" s="136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81" t="s">
        <v>133</v>
      </c>
      <c r="B166" s="78" t="s">
        <v>49</v>
      </c>
      <c r="C166" s="80">
        <f>C164*C165</f>
        <v>12</v>
      </c>
      <c r="D166" s="79">
        <v>700.0</v>
      </c>
      <c r="E166" s="80">
        <f>C166*D166</f>
        <v>8400</v>
      </c>
      <c r="F166" s="4"/>
      <c r="G166" s="120"/>
      <c r="H166" s="120"/>
      <c r="I166" s="120"/>
      <c r="J166" s="136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82" t="s">
        <v>134</v>
      </c>
      <c r="B167" s="83" t="s">
        <v>135</v>
      </c>
      <c r="C167" s="167">
        <v>100000.0</v>
      </c>
      <c r="D167" s="85">
        <f>E164+E166</f>
        <v>26940</v>
      </c>
      <c r="E167" s="85">
        <f>IFERROR(D167/C167,"-")</f>
        <v>0.2694</v>
      </c>
      <c r="F167" s="4"/>
      <c r="G167" s="120"/>
      <c r="H167" s="120"/>
      <c r="I167" s="120"/>
      <c r="J167" s="136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82" t="s">
        <v>136</v>
      </c>
      <c r="B168" s="83" t="s">
        <v>111</v>
      </c>
      <c r="C168" s="100">
        <f>B139</f>
        <v>1520</v>
      </c>
      <c r="D168" s="85">
        <f>E167</f>
        <v>0.2694</v>
      </c>
      <c r="E168" s="85">
        <f>IFERROR(C168*D168,0)</f>
        <v>409.488</v>
      </c>
      <c r="F168" s="145"/>
      <c r="G168" s="120"/>
      <c r="H168" s="120"/>
      <c r="I168" s="120"/>
      <c r="J168" s="136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7.25" customHeight="1">
      <c r="A169" s="2"/>
      <c r="B169" s="2"/>
      <c r="C169" s="120"/>
      <c r="D169" s="4"/>
      <c r="E169" s="4"/>
      <c r="F169" s="131">
        <f>E168</f>
        <v>409.488</v>
      </c>
      <c r="G169" s="120"/>
      <c r="H169" s="120"/>
      <c r="I169" s="120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"/>
      <c r="B170" s="2"/>
      <c r="C170" s="2"/>
      <c r="D170" s="2"/>
      <c r="E170" s="2"/>
      <c r="F170" s="2"/>
      <c r="G170" s="120"/>
      <c r="H170" s="120"/>
      <c r="I170" s="120"/>
      <c r="J170" s="136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0" customHeight="1">
      <c r="A171" s="110" t="s">
        <v>137</v>
      </c>
      <c r="B171" s="111"/>
      <c r="C171" s="111"/>
      <c r="D171" s="112"/>
      <c r="E171" s="112"/>
      <c r="F171" s="131">
        <f>+SUM(F99:F170)</f>
        <v>13966.49944</v>
      </c>
      <c r="G171" s="120"/>
      <c r="H171" s="120"/>
      <c r="I171" s="120"/>
      <c r="J171" s="136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0" customHeight="1">
      <c r="A172" s="2"/>
      <c r="B172" s="2"/>
      <c r="C172" s="2"/>
      <c r="D172" s="4"/>
      <c r="E172" s="4"/>
      <c r="F172" s="4"/>
      <c r="G172" s="120"/>
      <c r="H172" s="120"/>
      <c r="I172" s="120"/>
      <c r="J172" s="136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0" customHeight="1">
      <c r="A173" s="2"/>
      <c r="B173" s="2"/>
      <c r="C173" s="2"/>
      <c r="D173" s="4"/>
      <c r="E173" s="4"/>
      <c r="F173" s="4"/>
      <c r="G173" s="120"/>
      <c r="H173" s="120"/>
      <c r="I173" s="120"/>
      <c r="J173" s="136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1.25" customHeight="1">
      <c r="A174" s="1" t="s">
        <v>138</v>
      </c>
      <c r="B174" s="1"/>
      <c r="C174" s="1"/>
      <c r="D174" s="27"/>
      <c r="E174" s="27"/>
      <c r="F174" s="91"/>
      <c r="G174" s="120"/>
      <c r="H174" s="120"/>
      <c r="I174" s="120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8.0" customHeight="1">
      <c r="A175" s="2"/>
      <c r="B175" s="2"/>
      <c r="C175" s="2"/>
      <c r="D175" s="4"/>
      <c r="E175" s="4"/>
      <c r="F175" s="4"/>
      <c r="G175" s="120"/>
      <c r="H175" s="120"/>
      <c r="I175" s="120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72" t="s">
        <v>19</v>
      </c>
      <c r="B176" s="73" t="s">
        <v>20</v>
      </c>
      <c r="C176" s="73" t="s">
        <v>13</v>
      </c>
      <c r="D176" s="74" t="s">
        <v>21</v>
      </c>
      <c r="E176" s="74" t="s">
        <v>22</v>
      </c>
      <c r="F176" s="75" t="s">
        <v>139</v>
      </c>
      <c r="G176" s="120"/>
      <c r="H176" s="120"/>
      <c r="I176" s="120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82" t="s">
        <v>140</v>
      </c>
      <c r="B177" s="168" t="s">
        <v>141</v>
      </c>
      <c r="C177" s="125">
        <f>C99</f>
        <v>1</v>
      </c>
      <c r="D177" s="162">
        <v>131.5</v>
      </c>
      <c r="E177" s="85">
        <f>+D177*C177</f>
        <v>131.5</v>
      </c>
      <c r="F177" s="135">
        <v>110.0</v>
      </c>
      <c r="G177" s="120"/>
      <c r="H177" s="120"/>
      <c r="I177" s="120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82" t="s">
        <v>142</v>
      </c>
      <c r="B178" s="168" t="s">
        <v>25</v>
      </c>
      <c r="C178" s="83">
        <v>60.0</v>
      </c>
      <c r="D178" s="85">
        <f>SUM(E177)</f>
        <v>131.5</v>
      </c>
      <c r="E178" s="85">
        <f>+D178/C178</f>
        <v>2.191666667</v>
      </c>
      <c r="F178" s="135"/>
      <c r="G178" s="120"/>
      <c r="H178" s="120"/>
      <c r="I178" s="120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82" t="s">
        <v>143</v>
      </c>
      <c r="B179" s="83" t="s">
        <v>49</v>
      </c>
      <c r="C179" s="125">
        <f>+C177</f>
        <v>1</v>
      </c>
      <c r="D179" s="162">
        <v>58.22</v>
      </c>
      <c r="E179" s="85">
        <f>C179*D179</f>
        <v>58.22</v>
      </c>
      <c r="F179" s="135">
        <v>48.7</v>
      </c>
      <c r="G179" s="120"/>
      <c r="H179" s="120"/>
      <c r="I179" s="120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82" t="s">
        <v>144</v>
      </c>
      <c r="B180" s="168" t="s">
        <v>25</v>
      </c>
      <c r="C180" s="83">
        <v>1.0</v>
      </c>
      <c r="D180" s="85">
        <f>+E179</f>
        <v>58.22</v>
      </c>
      <c r="E180" s="85">
        <f>+D180/C180</f>
        <v>58.22</v>
      </c>
      <c r="F180" s="169"/>
      <c r="G180" s="120"/>
      <c r="H180" s="120"/>
      <c r="I180" s="120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76"/>
      <c r="B181" s="76"/>
      <c r="C181" s="76"/>
      <c r="D181" s="96" t="s">
        <v>39</v>
      </c>
      <c r="E181" s="97">
        <f>$B$35</f>
        <v>0.6</v>
      </c>
      <c r="F181" s="170">
        <f>(E178+E180)*E181</f>
        <v>36.247</v>
      </c>
      <c r="G181" s="120"/>
      <c r="H181" s="120"/>
      <c r="I181" s="120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"/>
      <c r="B182" s="2"/>
      <c r="C182" s="2"/>
      <c r="D182" s="120"/>
      <c r="E182" s="4"/>
      <c r="F182" s="4"/>
      <c r="G182" s="120"/>
      <c r="H182" s="120"/>
      <c r="I182" s="120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110" t="s">
        <v>145</v>
      </c>
      <c r="B183" s="111"/>
      <c r="C183" s="111"/>
      <c r="D183" s="112"/>
      <c r="E183" s="112"/>
      <c r="F183" s="131">
        <f>+F181</f>
        <v>36.247</v>
      </c>
      <c r="G183" s="120"/>
      <c r="H183" s="120"/>
      <c r="I183" s="120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2"/>
      <c r="B184" s="2"/>
      <c r="C184" s="2"/>
      <c r="D184" s="4"/>
      <c r="E184" s="4"/>
      <c r="F184" s="4"/>
      <c r="G184" s="120"/>
      <c r="H184" s="120"/>
      <c r="I184" s="120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110" t="s">
        <v>146</v>
      </c>
      <c r="B185" s="129"/>
      <c r="C185" s="129"/>
      <c r="D185" s="130"/>
      <c r="E185" s="171"/>
      <c r="F185" s="114">
        <f>+F183+F171+F91+F72</f>
        <v>17998.89581</v>
      </c>
      <c r="G185" s="120"/>
      <c r="H185" s="120"/>
      <c r="I185" s="120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"/>
      <c r="B186" s="2"/>
      <c r="C186" s="2"/>
      <c r="D186" s="4"/>
      <c r="E186" s="4"/>
      <c r="F186" s="4"/>
      <c r="G186" s="120"/>
      <c r="H186" s="120"/>
      <c r="I186" s="120"/>
      <c r="J186" s="17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4"/>
      <c r="E187" s="4"/>
      <c r="F187" s="4"/>
      <c r="G187" s="120"/>
      <c r="H187" s="120"/>
      <c r="I187" s="120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110" t="s">
        <v>147</v>
      </c>
      <c r="B188" s="129"/>
      <c r="C188" s="129"/>
      <c r="D188" s="130"/>
      <c r="E188" s="171"/>
      <c r="F188" s="114">
        <f>+F185</f>
        <v>17998.89581</v>
      </c>
      <c r="G188" s="120"/>
      <c r="H188" s="120"/>
      <c r="I188" s="120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"/>
      <c r="B189" s="2"/>
      <c r="C189" s="2"/>
      <c r="D189" s="4"/>
      <c r="E189" s="4"/>
      <c r="F189" s="4"/>
      <c r="G189" s="120"/>
      <c r="H189" s="120"/>
      <c r="I189" s="120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1" t="s">
        <v>148</v>
      </c>
      <c r="B190" s="2"/>
      <c r="C190" s="2"/>
      <c r="D190" s="4"/>
      <c r="E190" s="4"/>
      <c r="F190" s="4"/>
      <c r="G190" s="120"/>
      <c r="H190" s="120"/>
      <c r="I190" s="120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"/>
      <c r="B191" s="2"/>
      <c r="C191" s="2"/>
      <c r="D191" s="4"/>
      <c r="E191" s="4"/>
      <c r="F191" s="4"/>
      <c r="G191" s="120"/>
      <c r="H191" s="120"/>
      <c r="I191" s="120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72" t="s">
        <v>19</v>
      </c>
      <c r="B192" s="73" t="s">
        <v>20</v>
      </c>
      <c r="C192" s="73" t="s">
        <v>13</v>
      </c>
      <c r="D192" s="74" t="s">
        <v>21</v>
      </c>
      <c r="E192" s="74" t="s">
        <v>22</v>
      </c>
      <c r="F192" s="75" t="s">
        <v>149</v>
      </c>
      <c r="G192" s="120"/>
      <c r="H192" s="120"/>
      <c r="I192" s="120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81" t="s">
        <v>150</v>
      </c>
      <c r="B193" s="78" t="s">
        <v>7</v>
      </c>
      <c r="C193" s="93">
        <f>'4.BDI'!C20*100</f>
        <v>33.29</v>
      </c>
      <c r="D193" s="80">
        <f>+F188</f>
        <v>17998.89581</v>
      </c>
      <c r="E193" s="80">
        <f>C193*D193/100</f>
        <v>5991.832414</v>
      </c>
      <c r="F193" s="4"/>
      <c r="G193" s="120"/>
      <c r="H193" s="120"/>
      <c r="I193" s="120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2"/>
      <c r="B194" s="2"/>
      <c r="C194" s="2"/>
      <c r="D194" s="4"/>
      <c r="E194" s="4"/>
      <c r="F194" s="170">
        <f>+E193</f>
        <v>5991.832414</v>
      </c>
      <c r="G194" s="120"/>
      <c r="H194" s="120"/>
      <c r="I194" s="120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2"/>
      <c r="B195" s="2"/>
      <c r="C195" s="2"/>
      <c r="D195" s="4"/>
      <c r="E195" s="4"/>
      <c r="F195" s="4"/>
      <c r="G195" s="120"/>
      <c r="H195" s="120"/>
      <c r="I195" s="120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110" t="s">
        <v>151</v>
      </c>
      <c r="B196" s="129"/>
      <c r="C196" s="129"/>
      <c r="D196" s="130"/>
      <c r="E196" s="171"/>
      <c r="F196" s="114">
        <f>F188+F194</f>
        <v>23990.72822</v>
      </c>
      <c r="G196" s="120"/>
      <c r="H196" s="120"/>
      <c r="I196" s="120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173"/>
      <c r="B197" s="173"/>
      <c r="C197" s="173"/>
      <c r="D197" s="174"/>
      <c r="E197" s="174"/>
      <c r="F197" s="174"/>
      <c r="G197" s="120"/>
      <c r="H197" s="120"/>
      <c r="I197" s="120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2"/>
      <c r="D198" s="2"/>
      <c r="E198" s="2"/>
      <c r="F198" s="2"/>
      <c r="G198" s="120"/>
      <c r="H198" s="120"/>
      <c r="I198" s="120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2"/>
      <c r="D199" s="2"/>
      <c r="E199" s="2"/>
      <c r="F199" s="2"/>
      <c r="G199" s="120"/>
      <c r="H199" s="120"/>
      <c r="I199" s="120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2"/>
      <c r="D200" s="2"/>
      <c r="E200" s="2"/>
      <c r="F200" s="2"/>
      <c r="G200" s="120"/>
      <c r="H200" s="120"/>
      <c r="I200" s="120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2"/>
      <c r="D201" s="2"/>
      <c r="E201" s="2"/>
      <c r="F201" s="2"/>
      <c r="G201" s="120"/>
      <c r="H201" s="120"/>
      <c r="I201" s="120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1"/>
      <c r="B202" s="2"/>
      <c r="C202" s="2"/>
      <c r="D202" s="4"/>
      <c r="E202" s="4"/>
      <c r="F202" s="175"/>
      <c r="G202" s="120"/>
      <c r="H202" s="120"/>
      <c r="I202" s="120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2"/>
      <c r="D203" s="2"/>
      <c r="E203" s="2"/>
      <c r="F203" s="2"/>
      <c r="G203" s="120"/>
      <c r="H203" s="120"/>
      <c r="I203" s="120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2"/>
      <c r="D204" s="2"/>
      <c r="E204" s="2"/>
      <c r="F204" s="2"/>
      <c r="G204" s="120"/>
      <c r="H204" s="120"/>
      <c r="I204" s="120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2"/>
      <c r="D205" s="2"/>
      <c r="E205" s="2"/>
      <c r="F205" s="2"/>
      <c r="G205" s="120"/>
      <c r="H205" s="120"/>
      <c r="I205" s="120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2"/>
      <c r="D206" s="2"/>
      <c r="E206" s="2"/>
      <c r="F206" s="2"/>
      <c r="G206" s="120"/>
      <c r="H206" s="176"/>
      <c r="I206" s="120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1"/>
      <c r="B207" s="1"/>
      <c r="C207" s="1"/>
      <c r="D207" s="27"/>
      <c r="E207" s="27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174"/>
      <c r="B208" s="4"/>
      <c r="C208" s="4"/>
      <c r="D208" s="4"/>
      <c r="E208" s="4"/>
      <c r="F208" s="27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2"/>
      <c r="D209" s="4"/>
      <c r="E209" s="4"/>
      <c r="F209" s="4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2"/>
      <c r="D210" s="4"/>
      <c r="E210" s="4"/>
      <c r="F210" s="4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2"/>
      <c r="D211" s="4"/>
      <c r="E211" s="4"/>
      <c r="F211" s="4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2"/>
      <c r="D212" s="4"/>
      <c r="E212" s="4"/>
      <c r="F212" s="4"/>
      <c r="G212" s="4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2"/>
      <c r="D213" s="4"/>
      <c r="E213" s="4"/>
      <c r="F213" s="4"/>
      <c r="G213" s="4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2"/>
      <c r="D214" s="4"/>
      <c r="E214" s="4"/>
      <c r="F214" s="4"/>
      <c r="G214" s="4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2"/>
      <c r="D215" s="4"/>
      <c r="E215" s="4"/>
      <c r="F215" s="4"/>
      <c r="G215" s="4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2"/>
      <c r="D216" s="4"/>
      <c r="E216" s="4"/>
      <c r="F216" s="4"/>
      <c r="G216" s="4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2"/>
      <c r="D217" s="4"/>
      <c r="E217" s="4"/>
      <c r="F217" s="4"/>
      <c r="G217" s="4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2"/>
      <c r="D218" s="4"/>
      <c r="E218" s="4"/>
      <c r="F218" s="4"/>
      <c r="G218" s="4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2"/>
      <c r="D219" s="4"/>
      <c r="E219" s="4"/>
      <c r="F219" s="4"/>
      <c r="G219" s="4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2"/>
      <c r="D220" s="4"/>
      <c r="E220" s="4"/>
      <c r="F220" s="4"/>
      <c r="G220" s="4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2"/>
      <c r="D221" s="4"/>
      <c r="E221" s="4"/>
      <c r="F221" s="4"/>
      <c r="G221" s="4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2"/>
      <c r="D222" s="4"/>
      <c r="E222" s="4"/>
      <c r="F222" s="4"/>
      <c r="G222" s="4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2"/>
      <c r="D223" s="4"/>
      <c r="E223" s="4"/>
      <c r="F223" s="4"/>
      <c r="G223" s="4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2"/>
      <c r="D224" s="4"/>
      <c r="E224" s="4"/>
      <c r="F224" s="4"/>
      <c r="G224" s="4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2"/>
      <c r="D225" s="4"/>
      <c r="E225" s="4"/>
      <c r="F225" s="4"/>
      <c r="G225" s="4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2"/>
      <c r="D226" s="4"/>
      <c r="E226" s="4"/>
      <c r="F226" s="4"/>
      <c r="G226" s="4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2"/>
      <c r="D227" s="4"/>
      <c r="E227" s="4"/>
      <c r="F227" s="4"/>
      <c r="G227" s="4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2"/>
      <c r="D228" s="4"/>
      <c r="E228" s="4"/>
      <c r="F228" s="4"/>
      <c r="G228" s="4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2"/>
      <c r="D229" s="4"/>
      <c r="E229" s="4"/>
      <c r="F229" s="4"/>
      <c r="G229" s="4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2"/>
      <c r="D230" s="4"/>
      <c r="E230" s="4"/>
      <c r="F230" s="4"/>
      <c r="G230" s="4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2"/>
      <c r="D231" s="4"/>
      <c r="E231" s="4"/>
      <c r="F231" s="4"/>
      <c r="G231" s="4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2"/>
      <c r="D232" s="4"/>
      <c r="E232" s="4"/>
      <c r="F232" s="4"/>
      <c r="G232" s="4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2"/>
      <c r="D233" s="4"/>
      <c r="E233" s="4"/>
      <c r="F233" s="4"/>
      <c r="G233" s="4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2"/>
      <c r="D234" s="4"/>
      <c r="E234" s="4"/>
      <c r="F234" s="4"/>
      <c r="G234" s="4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2"/>
      <c r="D235" s="4"/>
      <c r="E235" s="4"/>
      <c r="F235" s="4"/>
      <c r="G235" s="4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2"/>
      <c r="D236" s="4"/>
      <c r="E236" s="4"/>
      <c r="F236" s="4"/>
      <c r="G236" s="4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2"/>
      <c r="D237" s="4"/>
      <c r="E237" s="4"/>
      <c r="F237" s="4"/>
      <c r="G237" s="4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2"/>
      <c r="D238" s="4"/>
      <c r="E238" s="4"/>
      <c r="F238" s="4"/>
      <c r="G238" s="4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2"/>
      <c r="D239" s="4"/>
      <c r="E239" s="4"/>
      <c r="F239" s="4"/>
      <c r="G239" s="4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2"/>
      <c r="D240" s="4"/>
      <c r="E240" s="4"/>
      <c r="F240" s="4"/>
      <c r="G240" s="4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2"/>
      <c r="D241" s="4"/>
      <c r="E241" s="4"/>
      <c r="F241" s="4"/>
      <c r="G241" s="4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2"/>
      <c r="D242" s="4"/>
      <c r="E242" s="4"/>
      <c r="F242" s="4"/>
      <c r="G242" s="4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2"/>
      <c r="D243" s="4"/>
      <c r="E243" s="4"/>
      <c r="F243" s="4"/>
      <c r="G243" s="4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2"/>
      <c r="D244" s="4"/>
      <c r="E244" s="4"/>
      <c r="F244" s="4"/>
      <c r="G244" s="4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2"/>
      <c r="D245" s="4"/>
      <c r="E245" s="4"/>
      <c r="F245" s="4"/>
      <c r="G245" s="4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2"/>
      <c r="D246" s="4"/>
      <c r="E246" s="4"/>
      <c r="F246" s="4"/>
      <c r="G246" s="4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2"/>
      <c r="D247" s="4"/>
      <c r="E247" s="4"/>
      <c r="F247" s="4"/>
      <c r="G247" s="4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2"/>
      <c r="D248" s="4"/>
      <c r="E248" s="4"/>
      <c r="F248" s="4"/>
      <c r="G248" s="4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2"/>
      <c r="D249" s="4"/>
      <c r="E249" s="4"/>
      <c r="F249" s="4"/>
      <c r="G249" s="4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2"/>
      <c r="D250" s="4"/>
      <c r="E250" s="4"/>
      <c r="F250" s="4"/>
      <c r="G250" s="4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2"/>
      <c r="D251" s="4"/>
      <c r="E251" s="4"/>
      <c r="F251" s="4"/>
      <c r="G251" s="4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2"/>
      <c r="D252" s="4"/>
      <c r="E252" s="4"/>
      <c r="F252" s="4"/>
      <c r="G252" s="4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2"/>
      <c r="D253" s="4"/>
      <c r="E253" s="4"/>
      <c r="F253" s="4"/>
      <c r="G253" s="4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2"/>
      <c r="D254" s="4"/>
      <c r="E254" s="4"/>
      <c r="F254" s="4"/>
      <c r="G254" s="4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2"/>
      <c r="D255" s="4"/>
      <c r="E255" s="4"/>
      <c r="F255" s="4"/>
      <c r="G255" s="4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2"/>
      <c r="D256" s="4"/>
      <c r="E256" s="4"/>
      <c r="F256" s="4"/>
      <c r="G256" s="4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2"/>
      <c r="D257" s="4"/>
      <c r="E257" s="4"/>
      <c r="F257" s="4"/>
      <c r="G257" s="4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2"/>
      <c r="D258" s="4"/>
      <c r="E258" s="4"/>
      <c r="F258" s="4"/>
      <c r="G258" s="4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2"/>
      <c r="D259" s="4"/>
      <c r="E259" s="4"/>
      <c r="F259" s="4"/>
      <c r="G259" s="4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2"/>
      <c r="D260" s="4"/>
      <c r="E260" s="4"/>
      <c r="F260" s="4"/>
      <c r="G260" s="4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2"/>
      <c r="D261" s="4"/>
      <c r="E261" s="4"/>
      <c r="F261" s="4"/>
      <c r="G261" s="4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2"/>
      <c r="D262" s="4"/>
      <c r="E262" s="4"/>
      <c r="F262" s="4"/>
      <c r="G262" s="4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2"/>
      <c r="D263" s="4"/>
      <c r="E263" s="4"/>
      <c r="F263" s="4"/>
      <c r="G263" s="4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2"/>
      <c r="D264" s="4"/>
      <c r="E264" s="4"/>
      <c r="F264" s="4"/>
      <c r="G264" s="4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2"/>
      <c r="D265" s="4"/>
      <c r="E265" s="4"/>
      <c r="F265" s="4"/>
      <c r="G265" s="4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2"/>
      <c r="D266" s="4"/>
      <c r="E266" s="4"/>
      <c r="F266" s="4"/>
      <c r="G266" s="4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2"/>
      <c r="D267" s="4"/>
      <c r="E267" s="4"/>
      <c r="F267" s="4"/>
      <c r="G267" s="4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2"/>
      <c r="D268" s="4"/>
      <c r="E268" s="4"/>
      <c r="F268" s="4"/>
      <c r="G268" s="4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2"/>
      <c r="D269" s="4"/>
      <c r="E269" s="4"/>
      <c r="F269" s="4"/>
      <c r="G269" s="4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2"/>
      <c r="D270" s="4"/>
      <c r="E270" s="4"/>
      <c r="F270" s="4"/>
      <c r="G270" s="4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2"/>
      <c r="D271" s="4"/>
      <c r="E271" s="4"/>
      <c r="F271" s="4"/>
      <c r="G271" s="4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2"/>
      <c r="D272" s="4"/>
      <c r="E272" s="4"/>
      <c r="F272" s="4"/>
      <c r="G272" s="4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2"/>
      <c r="D273" s="4"/>
      <c r="E273" s="4"/>
      <c r="F273" s="4"/>
      <c r="G273" s="4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2"/>
      <c r="D274" s="4"/>
      <c r="E274" s="4"/>
      <c r="F274" s="4"/>
      <c r="G274" s="4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2"/>
      <c r="D275" s="4"/>
      <c r="E275" s="4"/>
      <c r="F275" s="4"/>
      <c r="G275" s="4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2"/>
      <c r="D276" s="4"/>
      <c r="E276" s="4"/>
      <c r="F276" s="4"/>
      <c r="G276" s="4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2"/>
      <c r="D277" s="4"/>
      <c r="E277" s="4"/>
      <c r="F277" s="4"/>
      <c r="G277" s="4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2"/>
      <c r="D278" s="4"/>
      <c r="E278" s="4"/>
      <c r="F278" s="4"/>
      <c r="G278" s="4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2"/>
      <c r="D279" s="4"/>
      <c r="E279" s="4"/>
      <c r="F279" s="4"/>
      <c r="G279" s="4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2"/>
      <c r="D280" s="4"/>
      <c r="E280" s="4"/>
      <c r="F280" s="4"/>
      <c r="G280" s="4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2"/>
      <c r="D281" s="4"/>
      <c r="E281" s="4"/>
      <c r="F281" s="4"/>
      <c r="G281" s="4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2"/>
      <c r="D282" s="4"/>
      <c r="E282" s="4"/>
      <c r="F282" s="4"/>
      <c r="G282" s="4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2"/>
      <c r="D283" s="4"/>
      <c r="E283" s="4"/>
      <c r="F283" s="4"/>
      <c r="G283" s="4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2"/>
      <c r="D284" s="4"/>
      <c r="E284" s="4"/>
      <c r="F284" s="4"/>
      <c r="G284" s="4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2"/>
      <c r="D285" s="4"/>
      <c r="E285" s="4"/>
      <c r="F285" s="4"/>
      <c r="G285" s="4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2"/>
      <c r="D286" s="4"/>
      <c r="E286" s="4"/>
      <c r="F286" s="4"/>
      <c r="G286" s="4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2"/>
      <c r="D287" s="4"/>
      <c r="E287" s="4"/>
      <c r="F287" s="4"/>
      <c r="G287" s="4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2"/>
      <c r="D288" s="4"/>
      <c r="E288" s="4"/>
      <c r="F288" s="4"/>
      <c r="G288" s="4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2"/>
      <c r="D289" s="4"/>
      <c r="E289" s="4"/>
      <c r="F289" s="4"/>
      <c r="G289" s="4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2"/>
      <c r="D290" s="4"/>
      <c r="E290" s="4"/>
      <c r="F290" s="4"/>
      <c r="G290" s="4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2"/>
      <c r="D291" s="4"/>
      <c r="E291" s="4"/>
      <c r="F291" s="4"/>
      <c r="G291" s="4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2"/>
      <c r="D292" s="4"/>
      <c r="E292" s="4"/>
      <c r="F292" s="4"/>
      <c r="G292" s="4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2"/>
      <c r="D293" s="4"/>
      <c r="E293" s="4"/>
      <c r="F293" s="4"/>
      <c r="G293" s="4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2"/>
      <c r="D294" s="4"/>
      <c r="E294" s="4"/>
      <c r="F294" s="4"/>
      <c r="G294" s="4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2"/>
      <c r="D295" s="4"/>
      <c r="E295" s="4"/>
      <c r="F295" s="4"/>
      <c r="G295" s="4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2"/>
      <c r="D296" s="4"/>
      <c r="E296" s="4"/>
      <c r="F296" s="4"/>
      <c r="G296" s="4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2"/>
      <c r="D297" s="4"/>
      <c r="E297" s="4"/>
      <c r="F297" s="4"/>
      <c r="G297" s="4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2"/>
      <c r="D298" s="4"/>
      <c r="E298" s="4"/>
      <c r="F298" s="4"/>
      <c r="G298" s="4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2"/>
      <c r="D299" s="4"/>
      <c r="E299" s="4"/>
      <c r="F299" s="4"/>
      <c r="G299" s="4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2"/>
      <c r="D300" s="4"/>
      <c r="E300" s="4"/>
      <c r="F300" s="4"/>
      <c r="G300" s="4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2"/>
      <c r="D301" s="4"/>
      <c r="E301" s="4"/>
      <c r="F301" s="4"/>
      <c r="G301" s="4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2"/>
      <c r="D302" s="4"/>
      <c r="E302" s="4"/>
      <c r="F302" s="4"/>
      <c r="G302" s="4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2"/>
      <c r="D303" s="4"/>
      <c r="E303" s="4"/>
      <c r="F303" s="4"/>
      <c r="G303" s="4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2"/>
      <c r="D304" s="4"/>
      <c r="E304" s="4"/>
      <c r="F304" s="4"/>
      <c r="G304" s="4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2"/>
      <c r="D305" s="4"/>
      <c r="E305" s="4"/>
      <c r="F305" s="4"/>
      <c r="G305" s="4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2"/>
      <c r="D306" s="4"/>
      <c r="E306" s="4"/>
      <c r="F306" s="4"/>
      <c r="G306" s="4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2"/>
      <c r="D307" s="4"/>
      <c r="E307" s="4"/>
      <c r="F307" s="4"/>
      <c r="G307" s="4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2"/>
      <c r="D308" s="4"/>
      <c r="E308" s="4"/>
      <c r="F308" s="4"/>
      <c r="G308" s="4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2"/>
      <c r="D309" s="4"/>
      <c r="E309" s="4"/>
      <c r="F309" s="4"/>
      <c r="G309" s="4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2"/>
      <c r="D310" s="4"/>
      <c r="E310" s="4"/>
      <c r="F310" s="4"/>
      <c r="G310" s="4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2"/>
      <c r="D311" s="4"/>
      <c r="E311" s="4"/>
      <c r="F311" s="4"/>
      <c r="G311" s="4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2"/>
      <c r="D312" s="4"/>
      <c r="E312" s="4"/>
      <c r="F312" s="4"/>
      <c r="G312" s="4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2"/>
      <c r="D313" s="4"/>
      <c r="E313" s="4"/>
      <c r="F313" s="4"/>
      <c r="G313" s="4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2"/>
      <c r="D314" s="4"/>
      <c r="E314" s="4"/>
      <c r="F314" s="4"/>
      <c r="G314" s="4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2"/>
      <c r="D315" s="4"/>
      <c r="E315" s="4"/>
      <c r="F315" s="4"/>
      <c r="G315" s="4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2"/>
      <c r="D316" s="4"/>
      <c r="E316" s="4"/>
      <c r="F316" s="4"/>
      <c r="G316" s="4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2"/>
      <c r="D317" s="4"/>
      <c r="E317" s="4"/>
      <c r="F317" s="4"/>
      <c r="G317" s="4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2"/>
      <c r="D318" s="4"/>
      <c r="E318" s="4"/>
      <c r="F318" s="4"/>
      <c r="G318" s="4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2"/>
      <c r="D319" s="4"/>
      <c r="E319" s="4"/>
      <c r="F319" s="4"/>
      <c r="G319" s="4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2"/>
      <c r="D320" s="4"/>
      <c r="E320" s="4"/>
      <c r="F320" s="4"/>
      <c r="G320" s="4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2"/>
      <c r="D321" s="4"/>
      <c r="E321" s="4"/>
      <c r="F321" s="4"/>
      <c r="G321" s="4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2"/>
      <c r="D322" s="4"/>
      <c r="E322" s="4"/>
      <c r="F322" s="4"/>
      <c r="G322" s="4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2"/>
      <c r="D323" s="4"/>
      <c r="E323" s="4"/>
      <c r="F323" s="4"/>
      <c r="G323" s="4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2"/>
      <c r="D324" s="4"/>
      <c r="E324" s="4"/>
      <c r="F324" s="4"/>
      <c r="G324" s="4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2"/>
      <c r="D325" s="4"/>
      <c r="E325" s="4"/>
      <c r="F325" s="4"/>
      <c r="G325" s="4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2"/>
      <c r="D326" s="4"/>
      <c r="E326" s="4"/>
      <c r="F326" s="4"/>
      <c r="G326" s="4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2"/>
      <c r="D327" s="4"/>
      <c r="E327" s="4"/>
      <c r="F327" s="4"/>
      <c r="G327" s="4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2"/>
      <c r="D328" s="4"/>
      <c r="E328" s="4"/>
      <c r="F328" s="4"/>
      <c r="G328" s="4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2"/>
      <c r="D329" s="4"/>
      <c r="E329" s="4"/>
      <c r="F329" s="4"/>
      <c r="G329" s="4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2"/>
      <c r="D330" s="4"/>
      <c r="E330" s="4"/>
      <c r="F330" s="4"/>
      <c r="G330" s="4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2"/>
      <c r="D331" s="4"/>
      <c r="E331" s="4"/>
      <c r="F331" s="4"/>
      <c r="G331" s="4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2"/>
      <c r="D332" s="4"/>
      <c r="E332" s="4"/>
      <c r="F332" s="4"/>
      <c r="G332" s="4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2"/>
      <c r="D333" s="4"/>
      <c r="E333" s="4"/>
      <c r="F333" s="4"/>
      <c r="G333" s="4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2"/>
      <c r="D334" s="4"/>
      <c r="E334" s="4"/>
      <c r="F334" s="4"/>
      <c r="G334" s="4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2"/>
      <c r="D335" s="4"/>
      <c r="E335" s="4"/>
      <c r="F335" s="4"/>
      <c r="G335" s="4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2"/>
      <c r="D336" s="4"/>
      <c r="E336" s="4"/>
      <c r="F336" s="4"/>
      <c r="G336" s="4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2"/>
      <c r="D337" s="4"/>
      <c r="E337" s="4"/>
      <c r="F337" s="4"/>
      <c r="G337" s="4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2"/>
      <c r="D338" s="4"/>
      <c r="E338" s="4"/>
      <c r="F338" s="4"/>
      <c r="G338" s="4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2"/>
      <c r="D339" s="4"/>
      <c r="E339" s="4"/>
      <c r="F339" s="4"/>
      <c r="G339" s="4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2"/>
      <c r="D340" s="4"/>
      <c r="E340" s="4"/>
      <c r="F340" s="4"/>
      <c r="G340" s="4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2"/>
      <c r="D341" s="4"/>
      <c r="E341" s="4"/>
      <c r="F341" s="4"/>
      <c r="G341" s="4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2"/>
      <c r="D342" s="4"/>
      <c r="E342" s="4"/>
      <c r="F342" s="4"/>
      <c r="G342" s="4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2"/>
      <c r="D343" s="4"/>
      <c r="E343" s="4"/>
      <c r="F343" s="4"/>
      <c r="G343" s="4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2"/>
      <c r="D344" s="4"/>
      <c r="E344" s="4"/>
      <c r="F344" s="4"/>
      <c r="G344" s="4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2"/>
      <c r="D345" s="4"/>
      <c r="E345" s="4"/>
      <c r="F345" s="4"/>
      <c r="G345" s="4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2"/>
      <c r="D346" s="4"/>
      <c r="E346" s="4"/>
      <c r="F346" s="4"/>
      <c r="G346" s="4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2"/>
      <c r="D347" s="4"/>
      <c r="E347" s="4"/>
      <c r="F347" s="4"/>
      <c r="G347" s="4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2"/>
      <c r="D348" s="4"/>
      <c r="E348" s="4"/>
      <c r="F348" s="4"/>
      <c r="G348" s="4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2"/>
      <c r="D349" s="4"/>
      <c r="E349" s="4"/>
      <c r="F349" s="4"/>
      <c r="G349" s="4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2"/>
      <c r="D350" s="4"/>
      <c r="E350" s="4"/>
      <c r="F350" s="4"/>
      <c r="G350" s="4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2"/>
      <c r="D351" s="4"/>
      <c r="E351" s="4"/>
      <c r="F351" s="4"/>
      <c r="G351" s="4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2"/>
      <c r="D352" s="4"/>
      <c r="E352" s="4"/>
      <c r="F352" s="4"/>
      <c r="G352" s="4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2"/>
      <c r="D353" s="4"/>
      <c r="E353" s="4"/>
      <c r="F353" s="4"/>
      <c r="G353" s="4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2"/>
      <c r="D354" s="4"/>
      <c r="E354" s="4"/>
      <c r="F354" s="4"/>
      <c r="G354" s="4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2"/>
      <c r="D355" s="4"/>
      <c r="E355" s="4"/>
      <c r="F355" s="4"/>
      <c r="G355" s="4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2"/>
      <c r="D356" s="4"/>
      <c r="E356" s="4"/>
      <c r="F356" s="4"/>
      <c r="G356" s="4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2"/>
      <c r="D357" s="4"/>
      <c r="E357" s="4"/>
      <c r="F357" s="4"/>
      <c r="G357" s="4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2"/>
      <c r="D358" s="4"/>
      <c r="E358" s="4"/>
      <c r="F358" s="4"/>
      <c r="G358" s="4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2"/>
      <c r="D359" s="4"/>
      <c r="E359" s="4"/>
      <c r="F359" s="4"/>
      <c r="G359" s="4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2"/>
      <c r="D360" s="4"/>
      <c r="E360" s="4"/>
      <c r="F360" s="4"/>
      <c r="G360" s="4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2"/>
      <c r="D361" s="4"/>
      <c r="E361" s="4"/>
      <c r="F361" s="4"/>
      <c r="G361" s="4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2"/>
      <c r="D362" s="4"/>
      <c r="E362" s="4"/>
      <c r="F362" s="4"/>
      <c r="G362" s="4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2"/>
      <c r="D363" s="4"/>
      <c r="E363" s="4"/>
      <c r="F363" s="4"/>
      <c r="G363" s="4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2"/>
      <c r="D364" s="4"/>
      <c r="E364" s="4"/>
      <c r="F364" s="4"/>
      <c r="G364" s="4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2"/>
      <c r="D365" s="4"/>
      <c r="E365" s="4"/>
      <c r="F365" s="4"/>
      <c r="G365" s="4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2"/>
      <c r="D366" s="4"/>
      <c r="E366" s="4"/>
      <c r="F366" s="4"/>
      <c r="G366" s="4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2"/>
      <c r="D367" s="4"/>
      <c r="E367" s="4"/>
      <c r="F367" s="4"/>
      <c r="G367" s="4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2"/>
      <c r="D368" s="4"/>
      <c r="E368" s="4"/>
      <c r="F368" s="4"/>
      <c r="G368" s="4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2"/>
      <c r="D369" s="4"/>
      <c r="E369" s="4"/>
      <c r="F369" s="4"/>
      <c r="G369" s="4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2"/>
      <c r="D370" s="4"/>
      <c r="E370" s="4"/>
      <c r="F370" s="4"/>
      <c r="G370" s="4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2"/>
      <c r="D371" s="4"/>
      <c r="E371" s="4"/>
      <c r="F371" s="4"/>
      <c r="G371" s="4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2"/>
      <c r="D372" s="4"/>
      <c r="E372" s="4"/>
      <c r="F372" s="4"/>
      <c r="G372" s="4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2"/>
      <c r="D373" s="4"/>
      <c r="E373" s="4"/>
      <c r="F373" s="4"/>
      <c r="G373" s="4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2"/>
      <c r="D374" s="4"/>
      <c r="E374" s="4"/>
      <c r="F374" s="4"/>
      <c r="G374" s="4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2"/>
      <c r="D375" s="4"/>
      <c r="E375" s="4"/>
      <c r="F375" s="4"/>
      <c r="G375" s="4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2"/>
      <c r="D376" s="4"/>
      <c r="E376" s="4"/>
      <c r="F376" s="4"/>
      <c r="G376" s="4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2"/>
      <c r="D377" s="4"/>
      <c r="E377" s="4"/>
      <c r="F377" s="4"/>
      <c r="G377" s="4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2"/>
      <c r="D378" s="4"/>
      <c r="E378" s="4"/>
      <c r="F378" s="4"/>
      <c r="G378" s="4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2"/>
      <c r="D379" s="4"/>
      <c r="E379" s="4"/>
      <c r="F379" s="4"/>
      <c r="G379" s="4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2"/>
      <c r="D380" s="4"/>
      <c r="E380" s="4"/>
      <c r="F380" s="4"/>
      <c r="G380" s="4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2"/>
      <c r="D381" s="4"/>
      <c r="E381" s="4"/>
      <c r="F381" s="4"/>
      <c r="G381" s="4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2"/>
      <c r="D382" s="4"/>
      <c r="E382" s="4"/>
      <c r="F382" s="4"/>
      <c r="G382" s="4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2"/>
      <c r="D383" s="4"/>
      <c r="E383" s="4"/>
      <c r="F383" s="4"/>
      <c r="G383" s="4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2"/>
      <c r="D384" s="4"/>
      <c r="E384" s="4"/>
      <c r="F384" s="4"/>
      <c r="G384" s="4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2"/>
      <c r="D385" s="4"/>
      <c r="E385" s="4"/>
      <c r="F385" s="4"/>
      <c r="G385" s="4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2"/>
      <c r="D386" s="4"/>
      <c r="E386" s="4"/>
      <c r="F386" s="4"/>
      <c r="G386" s="4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2"/>
      <c r="D387" s="4"/>
      <c r="E387" s="4"/>
      <c r="F387" s="4"/>
      <c r="G387" s="4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2"/>
      <c r="D388" s="4"/>
      <c r="E388" s="4"/>
      <c r="F388" s="4"/>
      <c r="G388" s="4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2"/>
      <c r="D389" s="4"/>
      <c r="E389" s="4"/>
      <c r="F389" s="4"/>
      <c r="G389" s="4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2"/>
      <c r="D390" s="4"/>
      <c r="E390" s="4"/>
      <c r="F390" s="4"/>
      <c r="G390" s="4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2"/>
      <c r="D391" s="4"/>
      <c r="E391" s="4"/>
      <c r="F391" s="4"/>
      <c r="G391" s="4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2"/>
      <c r="D392" s="4"/>
      <c r="E392" s="4"/>
      <c r="F392" s="4"/>
      <c r="G392" s="4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2"/>
      <c r="D393" s="4"/>
      <c r="E393" s="4"/>
      <c r="F393" s="4"/>
      <c r="G393" s="4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2"/>
      <c r="D394" s="4"/>
      <c r="E394" s="4"/>
      <c r="F394" s="4"/>
      <c r="G394" s="4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2"/>
      <c r="D395" s="4"/>
      <c r="E395" s="4"/>
      <c r="F395" s="4"/>
      <c r="G395" s="4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2"/>
      <c r="D396" s="4"/>
      <c r="E396" s="4"/>
      <c r="F396" s="4"/>
      <c r="G396" s="4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G397" s="4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G398" s="4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G399" s="4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G400" s="4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7">
    <mergeCell ref="A2:F2"/>
    <mergeCell ref="A3:F3"/>
    <mergeCell ref="A5:F5"/>
    <mergeCell ref="A12:C12"/>
    <mergeCell ref="A26:E26"/>
    <mergeCell ref="A27:D27"/>
    <mergeCell ref="A31:D31"/>
  </mergeCells>
  <hyperlinks>
    <hyperlink display="    3.1.1. Depreciação    " location="Google_Sheet_Link_283154434" ref="A15"/>
    <hyperlink display="    3.1.2. Remuneração do Capital    " location="Google_Sheet_Link_607211784" ref="A16"/>
    <hyperlink display="3.1.1. Depreciação" location="Google_Sheet_Link_283154434" ref="A97"/>
    <hyperlink display="3.1.2. Remuneração do Capital" location="Google_Sheet_Link_607211784" ref="A113"/>
  </hyperlinks>
  <printOptions/>
  <pageMargins bottom="0.7480314960629921" footer="0.0" header="0.0" left="0.9055118110236221" right="0.5118110236220472" top="0.7480314960629921"/>
  <pageSetup fitToHeight="0" paperSize="9" orientation="portrait"/>
  <headerFooter>
    <oddFooter>&amp;R&amp;P de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3.63"/>
    <col customWidth="1" min="2" max="2" width="39.63"/>
    <col customWidth="1" min="3" max="3" width="14.63"/>
    <col customWidth="1" min="4" max="4" width="37.25"/>
    <col customWidth="1" min="5" max="10" width="9.13"/>
    <col customWidth="1" min="11" max="11" width="11.0"/>
    <col customWidth="1" min="12" max="23" width="9.13"/>
  </cols>
  <sheetData>
    <row r="1" ht="16.5" customHeight="1">
      <c r="A1" s="177"/>
      <c r="B1" s="3"/>
      <c r="C1" s="3"/>
      <c r="D1" s="4"/>
      <c r="E1" s="4"/>
      <c r="F1" s="4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2.75" customHeight="1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</row>
    <row r="3" ht="17.25" customHeight="1">
      <c r="A3" s="178" t="s">
        <v>152</v>
      </c>
      <c r="B3" s="179"/>
      <c r="C3" s="180"/>
      <c r="D3" s="181"/>
      <c r="E3" s="181"/>
      <c r="F3" s="181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</row>
    <row r="4" ht="12.75" customHeight="1">
      <c r="A4" s="182" t="s">
        <v>153</v>
      </c>
      <c r="B4" s="183" t="s">
        <v>154</v>
      </c>
      <c r="C4" s="184" t="s">
        <v>155</v>
      </c>
      <c r="D4" s="185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</row>
    <row r="5" ht="12.75" customHeight="1">
      <c r="A5" s="182" t="s">
        <v>156</v>
      </c>
      <c r="B5" s="183" t="s">
        <v>157</v>
      </c>
      <c r="C5" s="186">
        <v>0.2</v>
      </c>
      <c r="D5" s="185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</row>
    <row r="6" ht="12.75" customHeight="1">
      <c r="A6" s="182" t="s">
        <v>158</v>
      </c>
      <c r="B6" s="183" t="s">
        <v>159</v>
      </c>
      <c r="C6" s="186">
        <v>0.015</v>
      </c>
      <c r="D6" s="185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</row>
    <row r="7" ht="12.75" customHeight="1">
      <c r="A7" s="182" t="s">
        <v>160</v>
      </c>
      <c r="B7" s="183" t="s">
        <v>161</v>
      </c>
      <c r="C7" s="186">
        <v>0.01</v>
      </c>
      <c r="D7" s="185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</row>
    <row r="8" ht="12.75" customHeight="1">
      <c r="A8" s="182" t="s">
        <v>162</v>
      </c>
      <c r="B8" s="183" t="s">
        <v>163</v>
      </c>
      <c r="C8" s="186">
        <v>0.002</v>
      </c>
      <c r="D8" s="185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</row>
    <row r="9" ht="12.75" customHeight="1">
      <c r="A9" s="182" t="s">
        <v>164</v>
      </c>
      <c r="B9" s="183" t="s">
        <v>165</v>
      </c>
      <c r="C9" s="186">
        <v>0.006</v>
      </c>
      <c r="D9" s="185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</row>
    <row r="10" ht="12.75" customHeight="1">
      <c r="A10" s="182" t="s">
        <v>166</v>
      </c>
      <c r="B10" s="183" t="s">
        <v>167</v>
      </c>
      <c r="C10" s="186">
        <v>0.025</v>
      </c>
      <c r="D10" s="185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</row>
    <row r="11" ht="12.75" customHeight="1">
      <c r="A11" s="182" t="s">
        <v>168</v>
      </c>
      <c r="B11" s="183" t="s">
        <v>169</v>
      </c>
      <c r="C11" s="186">
        <v>0.03</v>
      </c>
      <c r="D11" s="185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</row>
    <row r="12" ht="12.75" customHeight="1">
      <c r="A12" s="182" t="s">
        <v>170</v>
      </c>
      <c r="B12" s="183" t="s">
        <v>171</v>
      </c>
      <c r="C12" s="186">
        <v>0.08</v>
      </c>
      <c r="D12" s="185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</row>
    <row r="13" ht="12.75" customHeight="1">
      <c r="A13" s="182" t="s">
        <v>172</v>
      </c>
      <c r="B13" s="187" t="s">
        <v>173</v>
      </c>
      <c r="C13" s="188">
        <f>SUM(C5:C12)</f>
        <v>0.368</v>
      </c>
      <c r="D13" s="185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</row>
    <row r="14" ht="12.75" customHeight="1">
      <c r="A14" s="189"/>
      <c r="B14" s="190"/>
      <c r="C14" s="191"/>
      <c r="D14" s="185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</row>
    <row r="15" ht="12.75" customHeight="1">
      <c r="A15" s="182" t="s">
        <v>174</v>
      </c>
      <c r="B15" s="192" t="s">
        <v>175</v>
      </c>
      <c r="C15" s="186">
        <f>ROUND(IF('3.CAGED'!B25&gt;24,(1-12/'3.CAGED'!B25)*0.1111,0.1111-C24),4)</f>
        <v>0.0657</v>
      </c>
      <c r="D15" s="185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</row>
    <row r="16" ht="12.75" customHeight="1">
      <c r="A16" s="182" t="s">
        <v>176</v>
      </c>
      <c r="B16" s="192" t="s">
        <v>177</v>
      </c>
      <c r="C16" s="186">
        <f>ROUND('3.CAGED'!B29/'3.CAGED'!B26,4)</f>
        <v>0.0833</v>
      </c>
      <c r="D16" s="185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</row>
    <row r="17" ht="12.75" customHeight="1">
      <c r="A17" s="182" t="s">
        <v>178</v>
      </c>
      <c r="B17" s="192" t="s">
        <v>179</v>
      </c>
      <c r="C17" s="186">
        <v>6.0E-4</v>
      </c>
      <c r="D17" s="185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</row>
    <row r="18" ht="12.75" customHeight="1">
      <c r="A18" s="182" t="s">
        <v>180</v>
      </c>
      <c r="B18" s="192" t="s">
        <v>181</v>
      </c>
      <c r="C18" s="186">
        <v>0.0082</v>
      </c>
      <c r="D18" s="185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</row>
    <row r="19" ht="12.75" customHeight="1">
      <c r="A19" s="182" t="s">
        <v>182</v>
      </c>
      <c r="B19" s="192" t="s">
        <v>183</v>
      </c>
      <c r="C19" s="186">
        <v>0.0031</v>
      </c>
      <c r="D19" s="185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</row>
    <row r="20" ht="12.75" customHeight="1">
      <c r="A20" s="182" t="s">
        <v>184</v>
      </c>
      <c r="B20" s="192" t="s">
        <v>185</v>
      </c>
      <c r="C20" s="186">
        <v>0.0166</v>
      </c>
      <c r="D20" s="185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</row>
    <row r="21" ht="12.75" customHeight="1">
      <c r="A21" s="182" t="s">
        <v>186</v>
      </c>
      <c r="B21" s="187" t="s">
        <v>187</v>
      </c>
      <c r="C21" s="188">
        <f>SUM(C15:C20)</f>
        <v>0.1775</v>
      </c>
      <c r="D21" s="193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</row>
    <row r="22" ht="12.75" customHeight="1">
      <c r="A22" s="189"/>
      <c r="B22" s="190"/>
      <c r="C22" s="191"/>
      <c r="D22" s="193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</row>
    <row r="23" ht="12.75" customHeight="1">
      <c r="A23" s="182" t="s">
        <v>188</v>
      </c>
      <c r="B23" s="183" t="s">
        <v>189</v>
      </c>
      <c r="C23" s="186">
        <f>ROUND(('3.CAGED'!B30) *'3.CAGED'!B23/'3.CAGED'!B26,4)</f>
        <v>0.029</v>
      </c>
      <c r="D23" s="185"/>
      <c r="E23" s="19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</row>
    <row r="24" ht="12.75" customHeight="1">
      <c r="A24" s="182" t="s">
        <v>190</v>
      </c>
      <c r="B24" s="183" t="s">
        <v>191</v>
      </c>
      <c r="C24" s="186">
        <f>ROUND(IF('3.CAGED'!B25&gt;12,12/'3.CAGED'!B25*0.1111,0.1111),4)</f>
        <v>0.0454</v>
      </c>
      <c r="D24" s="185"/>
      <c r="E24" s="124"/>
      <c r="F24" s="124"/>
      <c r="G24" s="124"/>
      <c r="H24" s="195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</row>
    <row r="25" ht="12.75" customHeight="1">
      <c r="A25" s="182" t="s">
        <v>192</v>
      </c>
      <c r="B25" s="183" t="s">
        <v>193</v>
      </c>
      <c r="C25" s="186">
        <f>C23*C24</f>
        <v>0.0013166</v>
      </c>
      <c r="D25" s="185"/>
      <c r="E25" s="19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</row>
    <row r="26" ht="12.75" customHeight="1">
      <c r="A26" s="182" t="s">
        <v>194</v>
      </c>
      <c r="B26" s="183" t="s">
        <v>195</v>
      </c>
      <c r="C26" s="186">
        <f>ROUND(('3.CAGED'!B26+'3.CAGED'!B27+'3.CAGED'!B29)/'3.CAGED'!B24*'3.CAGED'!B31*'3.CAGED'!B32*'3.CAGED'!B23/'3.CAGED'!B26,4)</f>
        <v>0.0252</v>
      </c>
      <c r="D26" s="185"/>
      <c r="E26" s="124"/>
      <c r="F26" s="124"/>
      <c r="G26" s="19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</row>
    <row r="27" ht="12.75" customHeight="1">
      <c r="A27" s="182" t="s">
        <v>196</v>
      </c>
      <c r="B27" s="183" t="s">
        <v>197</v>
      </c>
      <c r="C27" s="186">
        <f>ROUND(('3.CAGED'!B28/'3.CAGED'!B26)*'3.CAGED'!B23/12,4)</f>
        <v>0.002</v>
      </c>
      <c r="D27" s="185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</row>
    <row r="28" ht="12.75" customHeight="1">
      <c r="A28" s="182" t="s">
        <v>198</v>
      </c>
      <c r="B28" s="187" t="s">
        <v>199</v>
      </c>
      <c r="C28" s="188">
        <f>SUM(C23:C27)</f>
        <v>0.1029166</v>
      </c>
      <c r="D28" s="193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</row>
    <row r="29" ht="12.75" customHeight="1">
      <c r="A29" s="189"/>
      <c r="B29" s="190"/>
      <c r="C29" s="191"/>
      <c r="D29" s="193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</row>
    <row r="30" ht="12.75" customHeight="1">
      <c r="A30" s="182" t="s">
        <v>200</v>
      </c>
      <c r="B30" s="183" t="s">
        <v>201</v>
      </c>
      <c r="C30" s="186">
        <f>ROUND(C13*C21,4)</f>
        <v>0.0653</v>
      </c>
      <c r="D30" s="185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</row>
    <row r="31" ht="12.75" customHeight="1">
      <c r="A31" s="182" t="s">
        <v>202</v>
      </c>
      <c r="B31" s="196" t="s">
        <v>203</v>
      </c>
      <c r="C31" s="186">
        <f>ROUND((C23*C12),4)</f>
        <v>0.0023</v>
      </c>
      <c r="D31" s="185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</row>
    <row r="32" ht="12.75" customHeight="1">
      <c r="A32" s="182" t="s">
        <v>204</v>
      </c>
      <c r="B32" s="187" t="s">
        <v>205</v>
      </c>
      <c r="C32" s="188">
        <f>SUM(C30:C31)</f>
        <v>0.0676</v>
      </c>
      <c r="D32" s="193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</row>
    <row r="33" ht="12.75" customHeight="1">
      <c r="A33" s="197"/>
      <c r="B33" s="198" t="s">
        <v>206</v>
      </c>
      <c r="C33" s="199">
        <f>C32+C28+C21+C13</f>
        <v>0.7160166</v>
      </c>
      <c r="D33" s="193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</row>
    <row r="34" ht="12.75" customHeight="1">
      <c r="A34" s="185"/>
      <c r="B34" s="200"/>
      <c r="C34" s="201"/>
      <c r="D34" s="202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</row>
    <row r="35" ht="12.75" customHeight="1">
      <c r="A35" s="185"/>
      <c r="B35" s="185"/>
      <c r="C35" s="203"/>
      <c r="D35" s="20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</row>
    <row r="36" ht="12.75" customHeight="1">
      <c r="A36" s="185"/>
      <c r="B36" s="185"/>
      <c r="C36" s="203"/>
      <c r="D36" s="185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</row>
    <row r="37" ht="12.75" customHeight="1">
      <c r="A37" s="185"/>
      <c r="B37" s="185"/>
      <c r="C37" s="203"/>
      <c r="D37" s="185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</row>
    <row r="38" ht="12.75" customHeight="1">
      <c r="A38" s="185"/>
      <c r="B38" s="185"/>
      <c r="C38" s="203"/>
      <c r="D38" s="185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</row>
    <row r="39" ht="12.75" customHeight="1">
      <c r="A39" s="185"/>
      <c r="B39" s="200"/>
      <c r="C39" s="201"/>
      <c r="D39" s="185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</row>
    <row r="40" ht="12.75" customHeight="1">
      <c r="A40" s="193"/>
      <c r="B40" s="200"/>
      <c r="C40" s="201"/>
      <c r="D40" s="193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</row>
    <row r="41" ht="12.75" customHeight="1">
      <c r="A41" s="205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</row>
    <row r="42" ht="12.75" customHeight="1">
      <c r="A42" s="206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</row>
    <row r="43" ht="12.75" customHeight="1">
      <c r="A43" s="185"/>
      <c r="B43" s="207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</row>
    <row r="44" ht="12.75" customHeight="1">
      <c r="A44" s="185"/>
      <c r="B44" s="207"/>
      <c r="C44" s="185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</row>
    <row r="45" ht="12.75" customHeight="1">
      <c r="A45" s="185"/>
      <c r="B45" s="203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</row>
    <row r="46" ht="12.75" customHeight="1">
      <c r="A46" s="185"/>
      <c r="B46" s="207"/>
      <c r="C46" s="185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</row>
    <row r="47" ht="12.75" customHeight="1">
      <c r="A47" s="185"/>
      <c r="B47" s="203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</row>
    <row r="48" ht="12.75" customHeight="1">
      <c r="A48" s="185"/>
      <c r="B48" s="207"/>
      <c r="C48" s="185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</row>
    <row r="49" ht="12.75" customHeight="1">
      <c r="A49" s="185"/>
      <c r="B49" s="203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</row>
    <row r="50" ht="12.75" customHeight="1">
      <c r="A50" s="185"/>
      <c r="B50" s="207"/>
      <c r="C50" s="185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</row>
    <row r="51" ht="12.75" customHeight="1">
      <c r="A51" s="185"/>
      <c r="B51" s="203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</row>
    <row r="52" ht="12.75" customHeight="1">
      <c r="A52" s="205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</row>
    <row r="53" ht="12.75" customHeight="1">
      <c r="A53" s="124"/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</row>
    <row r="54" ht="12.75" customHeight="1">
      <c r="A54" s="124"/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</row>
    <row r="55" ht="12.75" customHeight="1">
      <c r="A55" s="132"/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</row>
    <row r="56" ht="12.75" customHeight="1">
      <c r="A56" s="124"/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</row>
    <row r="57" ht="12.75" customHeight="1">
      <c r="A57" s="124"/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</row>
    <row r="58" ht="12.75" customHeight="1">
      <c r="A58" s="124"/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</row>
    <row r="59" ht="12.75" customHeight="1">
      <c r="A59" s="124"/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</row>
    <row r="60" ht="12.75" customHeight="1">
      <c r="A60" s="124"/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</row>
    <row r="61" ht="12.75" customHeight="1">
      <c r="A61" s="124"/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</row>
    <row r="62" ht="12.75" customHeight="1">
      <c r="A62" s="124"/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</row>
    <row r="63" ht="12.75" customHeight="1">
      <c r="A63" s="124"/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</row>
    <row r="64" ht="12.75" customHeight="1">
      <c r="A64" s="124"/>
      <c r="B64" s="124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</row>
    <row r="65" ht="12.75" customHeight="1">
      <c r="A65" s="124"/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</row>
    <row r="66" ht="12.75" customHeight="1">
      <c r="A66" s="124"/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</row>
    <row r="67" ht="12.75" customHeight="1">
      <c r="A67" s="124"/>
      <c r="B67" s="124"/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</row>
    <row r="68" ht="12.75" customHeight="1">
      <c r="A68" s="124"/>
      <c r="B68" s="124"/>
      <c r="C68" s="124"/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</row>
    <row r="69" ht="12.75" customHeight="1">
      <c r="A69" s="124"/>
      <c r="B69" s="124"/>
      <c r="C69" s="124"/>
      <c r="D69" s="124"/>
      <c r="E69" s="124"/>
      <c r="F69" s="124"/>
      <c r="G69" s="124"/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124"/>
    </row>
    <row r="70" ht="12.75" customHeight="1">
      <c r="A70" s="124"/>
      <c r="B70" s="124"/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W70" s="124"/>
    </row>
    <row r="71" ht="12.75" customHeight="1">
      <c r="A71" s="124"/>
      <c r="B71" s="124"/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124"/>
    </row>
    <row r="72" ht="12.75" customHeight="1">
      <c r="A72" s="124"/>
      <c r="B72" s="124"/>
      <c r="C72" s="124"/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</row>
    <row r="73" ht="12.75" customHeight="1">
      <c r="A73" s="124"/>
      <c r="B73" s="124"/>
      <c r="C73" s="124"/>
      <c r="D73" s="124"/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24"/>
      <c r="W73" s="124"/>
    </row>
    <row r="74" ht="12.75" customHeight="1">
      <c r="A74" s="124"/>
      <c r="B74" s="124"/>
      <c r="C74" s="124"/>
      <c r="D74" s="124"/>
      <c r="E74" s="124"/>
      <c r="F74" s="124"/>
      <c r="G74" s="124"/>
      <c r="H74" s="124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U74" s="124"/>
      <c r="V74" s="124"/>
      <c r="W74" s="124"/>
    </row>
    <row r="75" ht="12.75" customHeight="1">
      <c r="A75" s="124"/>
      <c r="B75" s="124"/>
      <c r="C75" s="124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  <c r="U75" s="124"/>
      <c r="V75" s="124"/>
      <c r="W75" s="124"/>
    </row>
    <row r="76" ht="12.75" customHeight="1">
      <c r="A76" s="124"/>
      <c r="B76" s="124"/>
      <c r="C76" s="124"/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/>
      <c r="U76" s="124"/>
      <c r="V76" s="124"/>
      <c r="W76" s="124"/>
    </row>
    <row r="77" ht="12.75" customHeight="1">
      <c r="A77" s="124"/>
      <c r="B77" s="124"/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124"/>
      <c r="W77" s="124"/>
    </row>
    <row r="78" ht="12.75" customHeight="1">
      <c r="A78" s="124"/>
      <c r="B78" s="124"/>
      <c r="C78" s="124"/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24"/>
      <c r="U78" s="124"/>
      <c r="V78" s="124"/>
      <c r="W78" s="124"/>
    </row>
    <row r="79" ht="12.75" customHeight="1">
      <c r="A79" s="124"/>
      <c r="B79" s="124"/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4"/>
      <c r="T79" s="124"/>
      <c r="U79" s="124"/>
      <c r="V79" s="124"/>
      <c r="W79" s="124"/>
    </row>
    <row r="80" ht="12.75" customHeight="1">
      <c r="A80" s="124"/>
      <c r="B80" s="124"/>
      <c r="C80" s="124"/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4"/>
      <c r="U80" s="124"/>
      <c r="V80" s="124"/>
      <c r="W80" s="124"/>
    </row>
    <row r="81" ht="12.75" customHeight="1">
      <c r="A81" s="124"/>
      <c r="B81" s="124"/>
      <c r="C81" s="124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4"/>
      <c r="T81" s="124"/>
      <c r="U81" s="124"/>
      <c r="V81" s="124"/>
      <c r="W81" s="124"/>
    </row>
    <row r="82" ht="12.75" customHeight="1">
      <c r="A82" s="124"/>
      <c r="B82" s="124"/>
      <c r="C82" s="124"/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</row>
    <row r="83" ht="12.75" customHeight="1">
      <c r="A83" s="124"/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  <c r="P83" s="124"/>
      <c r="Q83" s="124"/>
      <c r="R83" s="124"/>
      <c r="S83" s="124"/>
      <c r="T83" s="124"/>
      <c r="U83" s="124"/>
      <c r="V83" s="124"/>
      <c r="W83" s="124"/>
    </row>
    <row r="84" ht="12.75" customHeight="1">
      <c r="A84" s="124"/>
      <c r="B84" s="124"/>
      <c r="C84" s="124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124"/>
      <c r="R84" s="124"/>
      <c r="S84" s="124"/>
      <c r="T84" s="124"/>
      <c r="U84" s="124"/>
      <c r="V84" s="124"/>
      <c r="W84" s="124"/>
    </row>
    <row r="85" ht="12.75" customHeight="1">
      <c r="A85" s="124"/>
      <c r="B85" s="124"/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124"/>
      <c r="O85" s="124"/>
      <c r="P85" s="124"/>
      <c r="Q85" s="124"/>
      <c r="R85" s="124"/>
      <c r="S85" s="124"/>
      <c r="T85" s="124"/>
      <c r="U85" s="124"/>
      <c r="V85" s="124"/>
      <c r="W85" s="124"/>
    </row>
    <row r="86" ht="12.75" customHeight="1">
      <c r="A86" s="124"/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  <c r="P86" s="124"/>
      <c r="Q86" s="124"/>
      <c r="R86" s="124"/>
      <c r="S86" s="124"/>
      <c r="T86" s="124"/>
      <c r="U86" s="124"/>
      <c r="V86" s="124"/>
      <c r="W86" s="124"/>
    </row>
    <row r="87" ht="12.75" customHeight="1">
      <c r="A87" s="124"/>
      <c r="B87" s="124"/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  <c r="P87" s="124"/>
      <c r="Q87" s="124"/>
      <c r="R87" s="124"/>
      <c r="S87" s="124"/>
      <c r="T87" s="124"/>
      <c r="U87" s="124"/>
      <c r="V87" s="124"/>
      <c r="W87" s="124"/>
    </row>
    <row r="88" ht="12.75" customHeight="1">
      <c r="A88" s="124"/>
      <c r="B88" s="124"/>
      <c r="C88" s="124"/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  <c r="P88" s="124"/>
      <c r="Q88" s="124"/>
      <c r="R88" s="124"/>
      <c r="S88" s="124"/>
      <c r="T88" s="124"/>
      <c r="U88" s="124"/>
      <c r="V88" s="124"/>
      <c r="W88" s="124"/>
    </row>
    <row r="89" ht="12.75" customHeight="1">
      <c r="A89" s="124"/>
      <c r="B89" s="124"/>
      <c r="C89" s="124"/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4"/>
      <c r="Q89" s="124"/>
      <c r="R89" s="124"/>
      <c r="S89" s="124"/>
      <c r="T89" s="124"/>
      <c r="U89" s="124"/>
      <c r="V89" s="124"/>
      <c r="W89" s="124"/>
    </row>
    <row r="90" ht="12.75" customHeight="1">
      <c r="A90" s="124"/>
      <c r="B90" s="124"/>
      <c r="C90" s="124"/>
      <c r="D90" s="124"/>
      <c r="E90" s="124"/>
      <c r="F90" s="124"/>
      <c r="G90" s="124"/>
      <c r="H90" s="124"/>
      <c r="I90" s="124"/>
      <c r="J90" s="124"/>
      <c r="K90" s="124"/>
      <c r="L90" s="124"/>
      <c r="M90" s="124"/>
      <c r="N90" s="124"/>
      <c r="O90" s="124"/>
      <c r="P90" s="124"/>
      <c r="Q90" s="124"/>
      <c r="R90" s="124"/>
      <c r="S90" s="124"/>
      <c r="T90" s="124"/>
      <c r="U90" s="124"/>
      <c r="V90" s="124"/>
      <c r="W90" s="124"/>
    </row>
    <row r="91" ht="12.75" customHeight="1">
      <c r="A91" s="124"/>
      <c r="B91" s="124"/>
      <c r="C91" s="124"/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</row>
    <row r="92" ht="12.75" customHeight="1">
      <c r="A92" s="124"/>
      <c r="B92" s="124"/>
      <c r="C92" s="124"/>
      <c r="D92" s="124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</row>
    <row r="93" ht="12.75" customHeight="1">
      <c r="A93" s="124"/>
      <c r="B93" s="124"/>
      <c r="C93" s="124"/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</row>
    <row r="94" ht="12.75" customHeight="1">
      <c r="A94" s="124"/>
      <c r="B94" s="124"/>
      <c r="C94" s="124"/>
      <c r="D94" s="124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</row>
    <row r="95" ht="12.75" customHeight="1">
      <c r="A95" s="124"/>
      <c r="B95" s="124"/>
      <c r="C95" s="124"/>
      <c r="D95" s="124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</row>
    <row r="96" ht="12.75" customHeight="1">
      <c r="A96" s="124"/>
      <c r="B96" s="124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</row>
    <row r="97" ht="12.75" customHeight="1">
      <c r="A97" s="124"/>
      <c r="B97" s="124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</row>
    <row r="98" ht="12.75" customHeight="1">
      <c r="A98" s="124"/>
      <c r="B98" s="124"/>
      <c r="C98" s="124"/>
      <c r="D98" s="124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</row>
    <row r="99" ht="12.75" customHeight="1">
      <c r="A99" s="124"/>
      <c r="B99" s="124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</row>
    <row r="100" ht="12.75" customHeight="1">
      <c r="A100" s="124"/>
      <c r="B100" s="124"/>
      <c r="C100" s="124"/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</row>
    <row r="101" ht="12.75" customHeight="1">
      <c r="A101" s="124"/>
      <c r="B101" s="124"/>
      <c r="C101" s="124"/>
      <c r="D101" s="124"/>
      <c r="E101" s="124"/>
      <c r="F101" s="124"/>
      <c r="G101" s="124"/>
      <c r="H101" s="124"/>
      <c r="I101" s="124"/>
      <c r="J101" s="124"/>
      <c r="K101" s="124"/>
      <c r="L101" s="124"/>
      <c r="M101" s="124"/>
      <c r="N101" s="124"/>
      <c r="O101" s="124"/>
      <c r="P101" s="124"/>
      <c r="Q101" s="124"/>
      <c r="R101" s="124"/>
      <c r="S101" s="124"/>
      <c r="T101" s="124"/>
      <c r="U101" s="124"/>
      <c r="V101" s="124"/>
      <c r="W101" s="124"/>
    </row>
    <row r="102" ht="12.75" customHeight="1">
      <c r="A102" s="124"/>
      <c r="B102" s="124"/>
      <c r="C102" s="124"/>
      <c r="D102" s="124"/>
      <c r="E102" s="124"/>
      <c r="F102" s="124"/>
      <c r="G102" s="124"/>
      <c r="H102" s="124"/>
      <c r="I102" s="124"/>
      <c r="J102" s="124"/>
      <c r="K102" s="124"/>
      <c r="L102" s="124"/>
      <c r="M102" s="124"/>
      <c r="N102" s="124"/>
      <c r="O102" s="124"/>
      <c r="P102" s="124"/>
      <c r="Q102" s="124"/>
      <c r="R102" s="124"/>
      <c r="S102" s="124"/>
      <c r="T102" s="124"/>
      <c r="U102" s="124"/>
      <c r="V102" s="124"/>
      <c r="W102" s="124"/>
    </row>
    <row r="103" ht="12.75" customHeight="1">
      <c r="A103" s="124"/>
      <c r="B103" s="124"/>
      <c r="C103" s="124"/>
      <c r="D103" s="124"/>
      <c r="E103" s="124"/>
      <c r="F103" s="124"/>
      <c r="G103" s="124"/>
      <c r="H103" s="124"/>
      <c r="I103" s="124"/>
      <c r="J103" s="124"/>
      <c r="K103" s="124"/>
      <c r="L103" s="124"/>
      <c r="M103" s="124"/>
      <c r="N103" s="124"/>
      <c r="O103" s="124"/>
      <c r="P103" s="124"/>
      <c r="Q103" s="124"/>
      <c r="R103" s="124"/>
      <c r="S103" s="124"/>
      <c r="T103" s="124"/>
      <c r="U103" s="124"/>
      <c r="V103" s="124"/>
      <c r="W103" s="124"/>
    </row>
    <row r="104" ht="12.75" customHeight="1">
      <c r="A104" s="124"/>
      <c r="B104" s="124"/>
      <c r="C104" s="124"/>
      <c r="D104" s="124"/>
      <c r="E104" s="124"/>
      <c r="F104" s="124"/>
      <c r="G104" s="124"/>
      <c r="H104" s="124"/>
      <c r="I104" s="124"/>
      <c r="J104" s="124"/>
      <c r="K104" s="124"/>
      <c r="L104" s="124"/>
      <c r="M104" s="124"/>
      <c r="N104" s="124"/>
      <c r="O104" s="124"/>
      <c r="P104" s="124"/>
      <c r="Q104" s="124"/>
      <c r="R104" s="124"/>
      <c r="S104" s="124"/>
      <c r="T104" s="124"/>
      <c r="U104" s="124"/>
      <c r="V104" s="124"/>
      <c r="W104" s="124"/>
    </row>
    <row r="105" ht="12.75" customHeight="1">
      <c r="A105" s="124"/>
      <c r="B105" s="124"/>
      <c r="C105" s="124"/>
      <c r="D105" s="124"/>
      <c r="E105" s="124"/>
      <c r="F105" s="124"/>
      <c r="G105" s="124"/>
      <c r="H105" s="124"/>
      <c r="I105" s="124"/>
      <c r="J105" s="124"/>
      <c r="K105" s="124"/>
      <c r="L105" s="124"/>
      <c r="M105" s="124"/>
      <c r="N105" s="124"/>
      <c r="O105" s="124"/>
      <c r="P105" s="124"/>
      <c r="Q105" s="124"/>
      <c r="R105" s="124"/>
      <c r="S105" s="124"/>
      <c r="T105" s="124"/>
      <c r="U105" s="124"/>
      <c r="V105" s="124"/>
      <c r="W105" s="124"/>
    </row>
    <row r="106" ht="12.75" customHeight="1">
      <c r="A106" s="124"/>
      <c r="B106" s="124"/>
      <c r="C106" s="124"/>
      <c r="D106" s="124"/>
      <c r="E106" s="124"/>
      <c r="F106" s="124"/>
      <c r="G106" s="124"/>
      <c r="H106" s="124"/>
      <c r="I106" s="124"/>
      <c r="J106" s="124"/>
      <c r="K106" s="124"/>
      <c r="L106" s="124"/>
      <c r="M106" s="124"/>
      <c r="N106" s="124"/>
      <c r="O106" s="124"/>
      <c r="P106" s="124"/>
      <c r="Q106" s="124"/>
      <c r="R106" s="124"/>
      <c r="S106" s="124"/>
      <c r="T106" s="124"/>
      <c r="U106" s="124"/>
      <c r="V106" s="124"/>
      <c r="W106" s="124"/>
    </row>
    <row r="107" ht="12.75" customHeight="1">
      <c r="A107" s="124"/>
      <c r="B107" s="124"/>
      <c r="C107" s="124"/>
      <c r="D107" s="124"/>
      <c r="E107" s="124"/>
      <c r="F107" s="124"/>
      <c r="G107" s="124"/>
      <c r="H107" s="124"/>
      <c r="I107" s="124"/>
      <c r="J107" s="124"/>
      <c r="K107" s="124"/>
      <c r="L107" s="124"/>
      <c r="M107" s="124"/>
      <c r="N107" s="124"/>
      <c r="O107" s="124"/>
      <c r="P107" s="124"/>
      <c r="Q107" s="124"/>
      <c r="R107" s="124"/>
      <c r="S107" s="124"/>
      <c r="T107" s="124"/>
      <c r="U107" s="124"/>
      <c r="V107" s="124"/>
      <c r="W107" s="124"/>
    </row>
    <row r="108" ht="12.75" customHeight="1">
      <c r="A108" s="124"/>
      <c r="B108" s="124"/>
      <c r="C108" s="124"/>
      <c r="D108" s="124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</row>
    <row r="109" ht="12.75" customHeight="1">
      <c r="A109" s="124"/>
      <c r="B109" s="124"/>
      <c r="C109" s="124"/>
      <c r="D109" s="124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</row>
    <row r="110" ht="12.75" customHeight="1">
      <c r="A110" s="124"/>
      <c r="B110" s="124"/>
      <c r="C110" s="124"/>
      <c r="D110" s="124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</row>
    <row r="111" ht="12.75" customHeight="1">
      <c r="A111" s="124"/>
      <c r="B111" s="124"/>
      <c r="C111" s="124"/>
      <c r="D111" s="124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</row>
    <row r="112" ht="12.75" customHeight="1">
      <c r="A112" s="124"/>
      <c r="B112" s="124"/>
      <c r="C112" s="124"/>
      <c r="D112" s="124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</row>
    <row r="113" ht="12.75" customHeight="1">
      <c r="A113" s="124"/>
      <c r="B113" s="124"/>
      <c r="C113" s="124"/>
      <c r="D113" s="124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</row>
    <row r="114" ht="12.75" customHeight="1">
      <c r="A114" s="124"/>
      <c r="B114" s="124"/>
      <c r="C114" s="124"/>
      <c r="D114" s="124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</row>
    <row r="115" ht="12.75" customHeight="1">
      <c r="A115" s="124"/>
      <c r="B115" s="124"/>
      <c r="C115" s="124"/>
      <c r="D115" s="124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</row>
    <row r="116" ht="12.75" customHeight="1">
      <c r="A116" s="124"/>
      <c r="B116" s="124"/>
      <c r="C116" s="124"/>
      <c r="D116" s="124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</row>
    <row r="117" ht="12.75" customHeight="1">
      <c r="A117" s="124"/>
      <c r="B117" s="124"/>
      <c r="C117" s="124"/>
      <c r="D117" s="124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</row>
    <row r="118" ht="12.75" customHeight="1">
      <c r="A118" s="124"/>
      <c r="B118" s="124"/>
      <c r="C118" s="124"/>
      <c r="D118" s="124"/>
      <c r="E118" s="124"/>
      <c r="F118" s="124"/>
      <c r="G118" s="124"/>
      <c r="H118" s="124"/>
      <c r="I118" s="124"/>
      <c r="J118" s="124"/>
      <c r="K118" s="124"/>
      <c r="L118" s="124"/>
      <c r="M118" s="124"/>
      <c r="N118" s="124"/>
      <c r="O118" s="124"/>
      <c r="P118" s="124"/>
      <c r="Q118" s="124"/>
      <c r="R118" s="124"/>
      <c r="S118" s="124"/>
      <c r="T118" s="124"/>
      <c r="U118" s="124"/>
      <c r="V118" s="124"/>
      <c r="W118" s="124"/>
    </row>
    <row r="119" ht="12.75" customHeight="1">
      <c r="A119" s="124"/>
      <c r="B119" s="124"/>
      <c r="C119" s="124"/>
      <c r="D119" s="124"/>
      <c r="E119" s="124"/>
      <c r="F119" s="124"/>
      <c r="G119" s="124"/>
      <c r="H119" s="124"/>
      <c r="I119" s="124"/>
      <c r="J119" s="124"/>
      <c r="K119" s="124"/>
      <c r="L119" s="124"/>
      <c r="M119" s="124"/>
      <c r="N119" s="124"/>
      <c r="O119" s="124"/>
      <c r="P119" s="124"/>
      <c r="Q119" s="124"/>
      <c r="R119" s="124"/>
      <c r="S119" s="124"/>
      <c r="T119" s="124"/>
      <c r="U119" s="124"/>
      <c r="V119" s="124"/>
      <c r="W119" s="124"/>
    </row>
    <row r="120" ht="12.75" customHeight="1">
      <c r="A120" s="124"/>
      <c r="B120" s="124"/>
      <c r="C120" s="124"/>
      <c r="D120" s="124"/>
      <c r="E120" s="124"/>
      <c r="F120" s="124"/>
      <c r="G120" s="124"/>
      <c r="H120" s="124"/>
      <c r="I120" s="124"/>
      <c r="J120" s="124"/>
      <c r="K120" s="124"/>
      <c r="L120" s="124"/>
      <c r="M120" s="124"/>
      <c r="N120" s="124"/>
      <c r="O120" s="124"/>
      <c r="P120" s="124"/>
      <c r="Q120" s="124"/>
      <c r="R120" s="124"/>
      <c r="S120" s="124"/>
      <c r="T120" s="124"/>
      <c r="U120" s="124"/>
      <c r="V120" s="124"/>
      <c r="W120" s="124"/>
    </row>
    <row r="121" ht="12.75" customHeight="1">
      <c r="A121" s="124"/>
      <c r="B121" s="124"/>
      <c r="C121" s="124"/>
      <c r="D121" s="124"/>
      <c r="E121" s="124"/>
      <c r="F121" s="124"/>
      <c r="G121" s="124"/>
      <c r="H121" s="124"/>
      <c r="I121" s="124"/>
      <c r="J121" s="124"/>
      <c r="K121" s="124"/>
      <c r="L121" s="124"/>
      <c r="M121" s="124"/>
      <c r="N121" s="124"/>
      <c r="O121" s="124"/>
      <c r="P121" s="124"/>
      <c r="Q121" s="124"/>
      <c r="R121" s="124"/>
      <c r="S121" s="124"/>
      <c r="T121" s="124"/>
      <c r="U121" s="124"/>
      <c r="V121" s="124"/>
      <c r="W121" s="124"/>
    </row>
    <row r="122" ht="12.75" customHeight="1">
      <c r="A122" s="124"/>
      <c r="B122" s="124"/>
      <c r="C122" s="124"/>
      <c r="D122" s="124"/>
      <c r="E122" s="124"/>
      <c r="F122" s="124"/>
      <c r="G122" s="124"/>
      <c r="H122" s="124"/>
      <c r="I122" s="124"/>
      <c r="J122" s="124"/>
      <c r="K122" s="124"/>
      <c r="L122" s="124"/>
      <c r="M122" s="124"/>
      <c r="N122" s="124"/>
      <c r="O122" s="124"/>
      <c r="P122" s="124"/>
      <c r="Q122" s="124"/>
      <c r="R122" s="124"/>
      <c r="S122" s="124"/>
      <c r="T122" s="124"/>
      <c r="U122" s="124"/>
      <c r="V122" s="124"/>
      <c r="W122" s="124"/>
    </row>
    <row r="123" ht="12.75" customHeight="1">
      <c r="A123" s="124"/>
      <c r="B123" s="124"/>
      <c r="C123" s="124"/>
      <c r="D123" s="124"/>
      <c r="E123" s="124"/>
      <c r="F123" s="124"/>
      <c r="G123" s="124"/>
      <c r="H123" s="124"/>
      <c r="I123" s="124"/>
      <c r="J123" s="124"/>
      <c r="K123" s="124"/>
      <c r="L123" s="124"/>
      <c r="M123" s="124"/>
      <c r="N123" s="124"/>
      <c r="O123" s="124"/>
      <c r="P123" s="124"/>
      <c r="Q123" s="124"/>
      <c r="R123" s="124"/>
      <c r="S123" s="124"/>
      <c r="T123" s="124"/>
      <c r="U123" s="124"/>
      <c r="V123" s="124"/>
      <c r="W123" s="124"/>
    </row>
    <row r="124" ht="12.75" customHeight="1">
      <c r="A124" s="124"/>
      <c r="B124" s="124"/>
      <c r="C124" s="124"/>
      <c r="D124" s="124"/>
      <c r="E124" s="124"/>
      <c r="F124" s="124"/>
      <c r="G124" s="124"/>
      <c r="H124" s="124"/>
      <c r="I124" s="124"/>
      <c r="J124" s="124"/>
      <c r="K124" s="124"/>
      <c r="L124" s="124"/>
      <c r="M124" s="124"/>
      <c r="N124" s="124"/>
      <c r="O124" s="124"/>
      <c r="P124" s="124"/>
      <c r="Q124" s="124"/>
      <c r="R124" s="124"/>
      <c r="S124" s="124"/>
      <c r="T124" s="124"/>
      <c r="U124" s="124"/>
      <c r="V124" s="124"/>
      <c r="W124" s="124"/>
    </row>
    <row r="125" ht="12.75" customHeight="1">
      <c r="A125" s="124"/>
      <c r="B125" s="124"/>
      <c r="C125" s="124"/>
      <c r="D125" s="124"/>
      <c r="E125" s="124"/>
      <c r="F125" s="124"/>
      <c r="G125" s="124"/>
      <c r="H125" s="124"/>
      <c r="I125" s="124"/>
      <c r="J125" s="124"/>
      <c r="K125" s="124"/>
      <c r="L125" s="124"/>
      <c r="M125" s="124"/>
      <c r="N125" s="124"/>
      <c r="O125" s="124"/>
      <c r="P125" s="124"/>
      <c r="Q125" s="124"/>
      <c r="R125" s="124"/>
      <c r="S125" s="124"/>
      <c r="T125" s="124"/>
      <c r="U125" s="124"/>
      <c r="V125" s="124"/>
      <c r="W125" s="124"/>
    </row>
    <row r="126" ht="12.75" customHeight="1">
      <c r="A126" s="124"/>
      <c r="B126" s="124"/>
      <c r="C126" s="124"/>
      <c r="D126" s="124"/>
      <c r="E126" s="124"/>
      <c r="F126" s="124"/>
      <c r="G126" s="124"/>
      <c r="H126" s="124"/>
      <c r="I126" s="124"/>
      <c r="J126" s="124"/>
      <c r="K126" s="124"/>
      <c r="L126" s="124"/>
      <c r="M126" s="124"/>
      <c r="N126" s="124"/>
      <c r="O126" s="124"/>
      <c r="P126" s="124"/>
      <c r="Q126" s="124"/>
      <c r="R126" s="124"/>
      <c r="S126" s="124"/>
      <c r="T126" s="124"/>
      <c r="U126" s="124"/>
      <c r="V126" s="124"/>
      <c r="W126" s="124"/>
    </row>
    <row r="127" ht="12.75" customHeight="1">
      <c r="A127" s="124"/>
      <c r="B127" s="124"/>
      <c r="C127" s="124"/>
      <c r="D127" s="124"/>
      <c r="E127" s="124"/>
      <c r="F127" s="124"/>
      <c r="G127" s="124"/>
      <c r="H127" s="124"/>
      <c r="I127" s="124"/>
      <c r="J127" s="124"/>
      <c r="K127" s="124"/>
      <c r="L127" s="124"/>
      <c r="M127" s="124"/>
      <c r="N127" s="124"/>
      <c r="O127" s="124"/>
      <c r="P127" s="124"/>
      <c r="Q127" s="124"/>
      <c r="R127" s="124"/>
      <c r="S127" s="124"/>
      <c r="T127" s="124"/>
      <c r="U127" s="124"/>
      <c r="V127" s="124"/>
      <c r="W127" s="124"/>
    </row>
    <row r="128" ht="12.75" customHeight="1">
      <c r="A128" s="124"/>
      <c r="B128" s="124"/>
      <c r="C128" s="124"/>
      <c r="D128" s="124"/>
      <c r="E128" s="124"/>
      <c r="F128" s="124"/>
      <c r="G128" s="124"/>
      <c r="H128" s="124"/>
      <c r="I128" s="124"/>
      <c r="J128" s="124"/>
      <c r="K128" s="124"/>
      <c r="L128" s="124"/>
      <c r="M128" s="124"/>
      <c r="N128" s="124"/>
      <c r="O128" s="124"/>
      <c r="P128" s="124"/>
      <c r="Q128" s="124"/>
      <c r="R128" s="124"/>
      <c r="S128" s="124"/>
      <c r="T128" s="124"/>
      <c r="U128" s="124"/>
      <c r="V128" s="124"/>
      <c r="W128" s="124"/>
    </row>
    <row r="129" ht="12.75" customHeight="1">
      <c r="A129" s="124"/>
      <c r="B129" s="124"/>
      <c r="C129" s="124"/>
      <c r="D129" s="124"/>
      <c r="E129" s="124"/>
      <c r="F129" s="124"/>
      <c r="G129" s="124"/>
      <c r="H129" s="124"/>
      <c r="I129" s="124"/>
      <c r="J129" s="124"/>
      <c r="K129" s="124"/>
      <c r="L129" s="124"/>
      <c r="M129" s="124"/>
      <c r="N129" s="124"/>
      <c r="O129" s="124"/>
      <c r="P129" s="124"/>
      <c r="Q129" s="124"/>
      <c r="R129" s="124"/>
      <c r="S129" s="124"/>
      <c r="T129" s="124"/>
      <c r="U129" s="124"/>
      <c r="V129" s="124"/>
      <c r="W129" s="124"/>
    </row>
    <row r="130" ht="12.75" customHeight="1">
      <c r="A130" s="124"/>
      <c r="B130" s="124"/>
      <c r="C130" s="124"/>
      <c r="D130" s="124"/>
      <c r="E130" s="124"/>
      <c r="F130" s="124"/>
      <c r="G130" s="124"/>
      <c r="H130" s="124"/>
      <c r="I130" s="124"/>
      <c r="J130" s="124"/>
      <c r="K130" s="124"/>
      <c r="L130" s="124"/>
      <c r="M130" s="124"/>
      <c r="N130" s="124"/>
      <c r="O130" s="124"/>
      <c r="P130" s="124"/>
      <c r="Q130" s="124"/>
      <c r="R130" s="124"/>
      <c r="S130" s="124"/>
      <c r="T130" s="124"/>
      <c r="U130" s="124"/>
      <c r="V130" s="124"/>
      <c r="W130" s="124"/>
    </row>
    <row r="131" ht="12.75" customHeight="1">
      <c r="A131" s="124"/>
      <c r="B131" s="124"/>
      <c r="C131" s="124"/>
      <c r="D131" s="124"/>
      <c r="E131" s="124"/>
      <c r="F131" s="124"/>
      <c r="G131" s="124"/>
      <c r="H131" s="124"/>
      <c r="I131" s="124"/>
      <c r="J131" s="124"/>
      <c r="K131" s="124"/>
      <c r="L131" s="124"/>
      <c r="M131" s="124"/>
      <c r="N131" s="124"/>
      <c r="O131" s="124"/>
      <c r="P131" s="124"/>
      <c r="Q131" s="124"/>
      <c r="R131" s="124"/>
      <c r="S131" s="124"/>
      <c r="T131" s="124"/>
      <c r="U131" s="124"/>
      <c r="V131" s="124"/>
      <c r="W131" s="124"/>
    </row>
    <row r="132" ht="12.75" customHeight="1">
      <c r="A132" s="124"/>
      <c r="B132" s="124"/>
      <c r="C132" s="124"/>
      <c r="D132" s="124"/>
      <c r="E132" s="124"/>
      <c r="F132" s="124"/>
      <c r="G132" s="124"/>
      <c r="H132" s="124"/>
      <c r="I132" s="124"/>
      <c r="J132" s="124"/>
      <c r="K132" s="124"/>
      <c r="L132" s="124"/>
      <c r="M132" s="124"/>
      <c r="N132" s="124"/>
      <c r="O132" s="124"/>
      <c r="P132" s="124"/>
      <c r="Q132" s="124"/>
      <c r="R132" s="124"/>
      <c r="S132" s="124"/>
      <c r="T132" s="124"/>
      <c r="U132" s="124"/>
      <c r="V132" s="124"/>
      <c r="W132" s="124"/>
    </row>
    <row r="133" ht="12.75" customHeight="1">
      <c r="A133" s="124"/>
      <c r="B133" s="124"/>
      <c r="C133" s="124"/>
      <c r="D133" s="124"/>
      <c r="E133" s="124"/>
      <c r="F133" s="124"/>
      <c r="G133" s="124"/>
      <c r="H133" s="124"/>
      <c r="I133" s="124"/>
      <c r="J133" s="124"/>
      <c r="K133" s="124"/>
      <c r="L133" s="124"/>
      <c r="M133" s="124"/>
      <c r="N133" s="124"/>
      <c r="O133" s="124"/>
      <c r="P133" s="124"/>
      <c r="Q133" s="124"/>
      <c r="R133" s="124"/>
      <c r="S133" s="124"/>
      <c r="T133" s="124"/>
      <c r="U133" s="124"/>
      <c r="V133" s="124"/>
      <c r="W133" s="124"/>
    </row>
    <row r="134" ht="12.75" customHeight="1">
      <c r="A134" s="124"/>
      <c r="B134" s="124"/>
      <c r="C134" s="124"/>
      <c r="D134" s="124"/>
      <c r="E134" s="124"/>
      <c r="F134" s="124"/>
      <c r="G134" s="124"/>
      <c r="H134" s="124"/>
      <c r="I134" s="124"/>
      <c r="J134" s="124"/>
      <c r="K134" s="124"/>
      <c r="L134" s="124"/>
      <c r="M134" s="124"/>
      <c r="N134" s="124"/>
      <c r="O134" s="124"/>
      <c r="P134" s="124"/>
      <c r="Q134" s="124"/>
      <c r="R134" s="124"/>
      <c r="S134" s="124"/>
      <c r="T134" s="124"/>
      <c r="U134" s="124"/>
      <c r="V134" s="124"/>
      <c r="W134" s="124"/>
    </row>
    <row r="135" ht="12.75" customHeight="1">
      <c r="A135" s="124"/>
      <c r="B135" s="124"/>
      <c r="C135" s="124"/>
      <c r="D135" s="124"/>
      <c r="E135" s="124"/>
      <c r="F135" s="124"/>
      <c r="G135" s="124"/>
      <c r="H135" s="124"/>
      <c r="I135" s="124"/>
      <c r="J135" s="124"/>
      <c r="K135" s="124"/>
      <c r="L135" s="124"/>
      <c r="M135" s="124"/>
      <c r="N135" s="124"/>
      <c r="O135" s="124"/>
      <c r="P135" s="124"/>
      <c r="Q135" s="124"/>
      <c r="R135" s="124"/>
      <c r="S135" s="124"/>
      <c r="T135" s="124"/>
      <c r="U135" s="124"/>
      <c r="V135" s="124"/>
      <c r="W135" s="124"/>
    </row>
    <row r="136" ht="12.75" customHeight="1">
      <c r="A136" s="124"/>
      <c r="B136" s="124"/>
      <c r="C136" s="124"/>
      <c r="D136" s="124"/>
      <c r="E136" s="124"/>
      <c r="F136" s="124"/>
      <c r="G136" s="124"/>
      <c r="H136" s="124"/>
      <c r="I136" s="124"/>
      <c r="J136" s="124"/>
      <c r="K136" s="124"/>
      <c r="L136" s="124"/>
      <c r="M136" s="124"/>
      <c r="N136" s="124"/>
      <c r="O136" s="124"/>
      <c r="P136" s="124"/>
      <c r="Q136" s="124"/>
      <c r="R136" s="124"/>
      <c r="S136" s="124"/>
      <c r="T136" s="124"/>
      <c r="U136" s="124"/>
      <c r="V136" s="124"/>
      <c r="W136" s="124"/>
    </row>
    <row r="137" ht="12.75" customHeight="1">
      <c r="A137" s="124"/>
      <c r="B137" s="124"/>
      <c r="C137" s="124"/>
      <c r="D137" s="124"/>
      <c r="E137" s="124"/>
      <c r="F137" s="124"/>
      <c r="G137" s="124"/>
      <c r="H137" s="124"/>
      <c r="I137" s="124"/>
      <c r="J137" s="124"/>
      <c r="K137" s="124"/>
      <c r="L137" s="124"/>
      <c r="M137" s="124"/>
      <c r="N137" s="124"/>
      <c r="O137" s="124"/>
      <c r="P137" s="124"/>
      <c r="Q137" s="124"/>
      <c r="R137" s="124"/>
      <c r="S137" s="124"/>
      <c r="T137" s="124"/>
      <c r="U137" s="124"/>
      <c r="V137" s="124"/>
      <c r="W137" s="124"/>
    </row>
    <row r="138" ht="12.75" customHeight="1">
      <c r="A138" s="124"/>
      <c r="B138" s="124"/>
      <c r="C138" s="124"/>
      <c r="D138" s="124"/>
      <c r="E138" s="124"/>
      <c r="F138" s="124"/>
      <c r="G138" s="124"/>
      <c r="H138" s="124"/>
      <c r="I138" s="124"/>
      <c r="J138" s="124"/>
      <c r="K138" s="124"/>
      <c r="L138" s="124"/>
      <c r="M138" s="124"/>
      <c r="N138" s="124"/>
      <c r="O138" s="124"/>
      <c r="P138" s="124"/>
      <c r="Q138" s="124"/>
      <c r="R138" s="124"/>
      <c r="S138" s="124"/>
      <c r="T138" s="124"/>
      <c r="U138" s="124"/>
      <c r="V138" s="124"/>
      <c r="W138" s="124"/>
    </row>
    <row r="139" ht="12.75" customHeight="1">
      <c r="A139" s="124"/>
      <c r="B139" s="124"/>
      <c r="C139" s="124"/>
      <c r="D139" s="124"/>
      <c r="E139" s="124"/>
      <c r="F139" s="124"/>
      <c r="G139" s="124"/>
      <c r="H139" s="124"/>
      <c r="I139" s="124"/>
      <c r="J139" s="124"/>
      <c r="K139" s="124"/>
      <c r="L139" s="124"/>
      <c r="M139" s="124"/>
      <c r="N139" s="124"/>
      <c r="O139" s="124"/>
      <c r="P139" s="124"/>
      <c r="Q139" s="124"/>
      <c r="R139" s="124"/>
      <c r="S139" s="124"/>
      <c r="T139" s="124"/>
      <c r="U139" s="124"/>
      <c r="V139" s="124"/>
      <c r="W139" s="124"/>
    </row>
    <row r="140" ht="12.75" customHeight="1">
      <c r="A140" s="124"/>
      <c r="B140" s="124"/>
      <c r="C140" s="124"/>
      <c r="D140" s="124"/>
      <c r="E140" s="124"/>
      <c r="F140" s="124"/>
      <c r="G140" s="124"/>
      <c r="H140" s="124"/>
      <c r="I140" s="124"/>
      <c r="J140" s="124"/>
      <c r="K140" s="124"/>
      <c r="L140" s="124"/>
      <c r="M140" s="124"/>
      <c r="N140" s="124"/>
      <c r="O140" s="124"/>
      <c r="P140" s="124"/>
      <c r="Q140" s="124"/>
      <c r="R140" s="124"/>
      <c r="S140" s="124"/>
      <c r="T140" s="124"/>
      <c r="U140" s="124"/>
      <c r="V140" s="124"/>
      <c r="W140" s="124"/>
    </row>
    <row r="141" ht="12.75" customHeight="1">
      <c r="A141" s="124"/>
      <c r="B141" s="124"/>
      <c r="C141" s="124"/>
      <c r="D141" s="124"/>
      <c r="E141" s="124"/>
      <c r="F141" s="124"/>
      <c r="G141" s="124"/>
      <c r="H141" s="124"/>
      <c r="I141" s="124"/>
      <c r="J141" s="124"/>
      <c r="K141" s="124"/>
      <c r="L141" s="124"/>
      <c r="M141" s="124"/>
      <c r="N141" s="124"/>
      <c r="O141" s="124"/>
      <c r="P141" s="124"/>
      <c r="Q141" s="124"/>
      <c r="R141" s="124"/>
      <c r="S141" s="124"/>
      <c r="T141" s="124"/>
      <c r="U141" s="124"/>
      <c r="V141" s="124"/>
      <c r="W141" s="124"/>
    </row>
    <row r="142" ht="12.75" customHeight="1">
      <c r="A142" s="124"/>
      <c r="B142" s="124"/>
      <c r="C142" s="124"/>
      <c r="D142" s="124"/>
      <c r="E142" s="124"/>
      <c r="F142" s="124"/>
      <c r="G142" s="124"/>
      <c r="H142" s="124"/>
      <c r="I142" s="124"/>
      <c r="J142" s="124"/>
      <c r="K142" s="124"/>
      <c r="L142" s="124"/>
      <c r="M142" s="124"/>
      <c r="N142" s="124"/>
      <c r="O142" s="124"/>
      <c r="P142" s="124"/>
      <c r="Q142" s="124"/>
      <c r="R142" s="124"/>
      <c r="S142" s="124"/>
      <c r="T142" s="124"/>
      <c r="U142" s="124"/>
      <c r="V142" s="124"/>
      <c r="W142" s="124"/>
    </row>
    <row r="143" ht="12.75" customHeight="1">
      <c r="A143" s="124"/>
      <c r="B143" s="124"/>
      <c r="C143" s="124"/>
      <c r="D143" s="124"/>
      <c r="E143" s="124"/>
      <c r="F143" s="124"/>
      <c r="G143" s="124"/>
      <c r="H143" s="124"/>
      <c r="I143" s="124"/>
      <c r="J143" s="124"/>
      <c r="K143" s="124"/>
      <c r="L143" s="124"/>
      <c r="M143" s="124"/>
      <c r="N143" s="124"/>
      <c r="O143" s="124"/>
      <c r="P143" s="124"/>
      <c r="Q143" s="124"/>
      <c r="R143" s="124"/>
      <c r="S143" s="124"/>
      <c r="T143" s="124"/>
      <c r="U143" s="124"/>
      <c r="V143" s="124"/>
      <c r="W143" s="124"/>
    </row>
    <row r="144" ht="12.75" customHeight="1">
      <c r="A144" s="124"/>
      <c r="B144" s="124"/>
      <c r="C144" s="124"/>
      <c r="D144" s="124"/>
      <c r="E144" s="124"/>
      <c r="F144" s="124"/>
      <c r="G144" s="124"/>
      <c r="H144" s="124"/>
      <c r="I144" s="124"/>
      <c r="J144" s="124"/>
      <c r="K144" s="124"/>
      <c r="L144" s="124"/>
      <c r="M144" s="124"/>
      <c r="N144" s="124"/>
      <c r="O144" s="124"/>
      <c r="P144" s="124"/>
      <c r="Q144" s="124"/>
      <c r="R144" s="124"/>
      <c r="S144" s="124"/>
      <c r="T144" s="124"/>
      <c r="U144" s="124"/>
      <c r="V144" s="124"/>
      <c r="W144" s="124"/>
    </row>
    <row r="145" ht="12.75" customHeight="1">
      <c r="A145" s="124"/>
      <c r="B145" s="124"/>
      <c r="C145" s="124"/>
      <c r="D145" s="124"/>
      <c r="E145" s="124"/>
      <c r="F145" s="124"/>
      <c r="G145" s="124"/>
      <c r="H145" s="124"/>
      <c r="I145" s="124"/>
      <c r="J145" s="124"/>
      <c r="K145" s="124"/>
      <c r="L145" s="124"/>
      <c r="M145" s="124"/>
      <c r="N145" s="124"/>
      <c r="O145" s="124"/>
      <c r="P145" s="124"/>
      <c r="Q145" s="124"/>
      <c r="R145" s="124"/>
      <c r="S145" s="124"/>
      <c r="T145" s="124"/>
      <c r="U145" s="124"/>
      <c r="V145" s="124"/>
      <c r="W145" s="124"/>
    </row>
    <row r="146" ht="12.75" customHeight="1">
      <c r="A146" s="124"/>
      <c r="B146" s="124"/>
      <c r="C146" s="124"/>
      <c r="D146" s="124"/>
      <c r="E146" s="124"/>
      <c r="F146" s="124"/>
      <c r="G146" s="124"/>
      <c r="H146" s="124"/>
      <c r="I146" s="124"/>
      <c r="J146" s="124"/>
      <c r="K146" s="124"/>
      <c r="L146" s="124"/>
      <c r="M146" s="124"/>
      <c r="N146" s="124"/>
      <c r="O146" s="124"/>
      <c r="P146" s="124"/>
      <c r="Q146" s="124"/>
      <c r="R146" s="124"/>
      <c r="S146" s="124"/>
      <c r="T146" s="124"/>
      <c r="U146" s="124"/>
      <c r="V146" s="124"/>
      <c r="W146" s="124"/>
    </row>
    <row r="147" ht="12.75" customHeight="1">
      <c r="A147" s="124"/>
      <c r="B147" s="124"/>
      <c r="C147" s="124"/>
      <c r="D147" s="124"/>
      <c r="E147" s="124"/>
      <c r="F147" s="124"/>
      <c r="G147" s="124"/>
      <c r="H147" s="124"/>
      <c r="I147" s="124"/>
      <c r="J147" s="124"/>
      <c r="K147" s="124"/>
      <c r="L147" s="124"/>
      <c r="M147" s="124"/>
      <c r="N147" s="124"/>
      <c r="O147" s="124"/>
      <c r="P147" s="124"/>
      <c r="Q147" s="124"/>
      <c r="R147" s="124"/>
      <c r="S147" s="124"/>
      <c r="T147" s="124"/>
      <c r="U147" s="124"/>
      <c r="V147" s="124"/>
      <c r="W147" s="124"/>
    </row>
    <row r="148" ht="12.75" customHeight="1">
      <c r="A148" s="124"/>
      <c r="B148" s="124"/>
      <c r="C148" s="124"/>
      <c r="D148" s="124"/>
      <c r="E148" s="124"/>
      <c r="F148" s="124"/>
      <c r="G148" s="124"/>
      <c r="H148" s="124"/>
      <c r="I148" s="124"/>
      <c r="J148" s="124"/>
      <c r="K148" s="124"/>
      <c r="L148" s="124"/>
      <c r="M148" s="124"/>
      <c r="N148" s="124"/>
      <c r="O148" s="124"/>
      <c r="P148" s="124"/>
      <c r="Q148" s="124"/>
      <c r="R148" s="124"/>
      <c r="S148" s="124"/>
      <c r="T148" s="124"/>
      <c r="U148" s="124"/>
      <c r="V148" s="124"/>
      <c r="W148" s="124"/>
    </row>
    <row r="149" ht="12.75" customHeight="1">
      <c r="A149" s="124"/>
      <c r="B149" s="124"/>
      <c r="C149" s="124"/>
      <c r="D149" s="124"/>
      <c r="E149" s="124"/>
      <c r="F149" s="124"/>
      <c r="G149" s="124"/>
      <c r="H149" s="124"/>
      <c r="I149" s="124"/>
      <c r="J149" s="124"/>
      <c r="K149" s="124"/>
      <c r="L149" s="124"/>
      <c r="M149" s="124"/>
      <c r="N149" s="124"/>
      <c r="O149" s="124"/>
      <c r="P149" s="124"/>
      <c r="Q149" s="124"/>
      <c r="R149" s="124"/>
      <c r="S149" s="124"/>
      <c r="T149" s="124"/>
      <c r="U149" s="124"/>
      <c r="V149" s="124"/>
      <c r="W149" s="124"/>
    </row>
    <row r="150" ht="12.75" customHeight="1">
      <c r="A150" s="124"/>
      <c r="B150" s="124"/>
      <c r="C150" s="124"/>
      <c r="D150" s="124"/>
      <c r="E150" s="124"/>
      <c r="F150" s="124"/>
      <c r="G150" s="124"/>
      <c r="H150" s="124"/>
      <c r="I150" s="124"/>
      <c r="J150" s="124"/>
      <c r="K150" s="124"/>
      <c r="L150" s="124"/>
      <c r="M150" s="124"/>
      <c r="N150" s="124"/>
      <c r="O150" s="124"/>
      <c r="P150" s="124"/>
      <c r="Q150" s="124"/>
      <c r="R150" s="124"/>
      <c r="S150" s="124"/>
      <c r="T150" s="124"/>
      <c r="U150" s="124"/>
      <c r="V150" s="124"/>
      <c r="W150" s="124"/>
    </row>
    <row r="151" ht="12.75" customHeight="1">
      <c r="A151" s="124"/>
      <c r="B151" s="124"/>
      <c r="C151" s="124"/>
      <c r="D151" s="124"/>
      <c r="E151" s="124"/>
      <c r="F151" s="124"/>
      <c r="G151" s="124"/>
      <c r="H151" s="124"/>
      <c r="I151" s="124"/>
      <c r="J151" s="124"/>
      <c r="K151" s="124"/>
      <c r="L151" s="124"/>
      <c r="M151" s="124"/>
      <c r="N151" s="124"/>
      <c r="O151" s="124"/>
      <c r="P151" s="124"/>
      <c r="Q151" s="124"/>
      <c r="R151" s="124"/>
      <c r="S151" s="124"/>
      <c r="T151" s="124"/>
      <c r="U151" s="124"/>
      <c r="V151" s="124"/>
      <c r="W151" s="124"/>
    </row>
    <row r="152" ht="12.75" customHeight="1">
      <c r="A152" s="124"/>
      <c r="B152" s="124"/>
      <c r="C152" s="124"/>
      <c r="D152" s="124"/>
      <c r="E152" s="124"/>
      <c r="F152" s="124"/>
      <c r="G152" s="124"/>
      <c r="H152" s="124"/>
      <c r="I152" s="124"/>
      <c r="J152" s="124"/>
      <c r="K152" s="124"/>
      <c r="L152" s="124"/>
      <c r="M152" s="124"/>
      <c r="N152" s="124"/>
      <c r="O152" s="124"/>
      <c r="P152" s="124"/>
      <c r="Q152" s="124"/>
      <c r="R152" s="124"/>
      <c r="S152" s="124"/>
      <c r="T152" s="124"/>
      <c r="U152" s="124"/>
      <c r="V152" s="124"/>
      <c r="W152" s="124"/>
    </row>
    <row r="153" ht="12.75" customHeight="1">
      <c r="A153" s="124"/>
      <c r="B153" s="124"/>
      <c r="C153" s="124"/>
      <c r="D153" s="124"/>
      <c r="E153" s="124"/>
      <c r="F153" s="124"/>
      <c r="G153" s="124"/>
      <c r="H153" s="124"/>
      <c r="I153" s="124"/>
      <c r="J153" s="124"/>
      <c r="K153" s="124"/>
      <c r="L153" s="124"/>
      <c r="M153" s="124"/>
      <c r="N153" s="124"/>
      <c r="O153" s="124"/>
      <c r="P153" s="124"/>
      <c r="Q153" s="124"/>
      <c r="R153" s="124"/>
      <c r="S153" s="124"/>
      <c r="T153" s="124"/>
      <c r="U153" s="124"/>
      <c r="V153" s="124"/>
      <c r="W153" s="124"/>
    </row>
    <row r="154" ht="12.75" customHeight="1">
      <c r="A154" s="124"/>
      <c r="B154" s="124"/>
      <c r="C154" s="124"/>
      <c r="D154" s="124"/>
      <c r="E154" s="124"/>
      <c r="F154" s="124"/>
      <c r="G154" s="124"/>
      <c r="H154" s="124"/>
      <c r="I154" s="124"/>
      <c r="J154" s="124"/>
      <c r="K154" s="124"/>
      <c r="L154" s="124"/>
      <c r="M154" s="124"/>
      <c r="N154" s="124"/>
      <c r="O154" s="124"/>
      <c r="P154" s="124"/>
      <c r="Q154" s="124"/>
      <c r="R154" s="124"/>
      <c r="S154" s="124"/>
      <c r="T154" s="124"/>
      <c r="U154" s="124"/>
      <c r="V154" s="124"/>
      <c r="W154" s="124"/>
    </row>
    <row r="155" ht="12.75" customHeight="1">
      <c r="A155" s="124"/>
      <c r="B155" s="124"/>
      <c r="C155" s="124"/>
      <c r="D155" s="124"/>
      <c r="E155" s="124"/>
      <c r="F155" s="124"/>
      <c r="G155" s="124"/>
      <c r="H155" s="124"/>
      <c r="I155" s="124"/>
      <c r="J155" s="124"/>
      <c r="K155" s="124"/>
      <c r="L155" s="124"/>
      <c r="M155" s="124"/>
      <c r="N155" s="124"/>
      <c r="O155" s="124"/>
      <c r="P155" s="124"/>
      <c r="Q155" s="124"/>
      <c r="R155" s="124"/>
      <c r="S155" s="124"/>
      <c r="T155" s="124"/>
      <c r="U155" s="124"/>
      <c r="V155" s="124"/>
      <c r="W155" s="124"/>
    </row>
    <row r="156" ht="12.75" customHeight="1">
      <c r="A156" s="124"/>
      <c r="B156" s="124"/>
      <c r="C156" s="124"/>
      <c r="D156" s="124"/>
      <c r="E156" s="124"/>
      <c r="F156" s="124"/>
      <c r="G156" s="124"/>
      <c r="H156" s="124"/>
      <c r="I156" s="124"/>
      <c r="J156" s="124"/>
      <c r="K156" s="124"/>
      <c r="L156" s="124"/>
      <c r="M156" s="124"/>
      <c r="N156" s="124"/>
      <c r="O156" s="124"/>
      <c r="P156" s="124"/>
      <c r="Q156" s="124"/>
      <c r="R156" s="124"/>
      <c r="S156" s="124"/>
      <c r="T156" s="124"/>
      <c r="U156" s="124"/>
      <c r="V156" s="124"/>
      <c r="W156" s="124"/>
    </row>
    <row r="157" ht="12.75" customHeight="1">
      <c r="A157" s="124"/>
      <c r="B157" s="124"/>
      <c r="C157" s="124"/>
      <c r="D157" s="124"/>
      <c r="E157" s="124"/>
      <c r="F157" s="124"/>
      <c r="G157" s="124"/>
      <c r="H157" s="124"/>
      <c r="I157" s="124"/>
      <c r="J157" s="124"/>
      <c r="K157" s="124"/>
      <c r="L157" s="124"/>
      <c r="M157" s="124"/>
      <c r="N157" s="124"/>
      <c r="O157" s="124"/>
      <c r="P157" s="124"/>
      <c r="Q157" s="124"/>
      <c r="R157" s="124"/>
      <c r="S157" s="124"/>
      <c r="T157" s="124"/>
      <c r="U157" s="124"/>
      <c r="V157" s="124"/>
      <c r="W157" s="124"/>
    </row>
    <row r="158" ht="12.75" customHeight="1">
      <c r="A158" s="124"/>
      <c r="B158" s="124"/>
      <c r="C158" s="124"/>
      <c r="D158" s="124"/>
      <c r="E158" s="124"/>
      <c r="F158" s="124"/>
      <c r="G158" s="124"/>
      <c r="H158" s="124"/>
      <c r="I158" s="124"/>
      <c r="J158" s="124"/>
      <c r="K158" s="124"/>
      <c r="L158" s="124"/>
      <c r="M158" s="124"/>
      <c r="N158" s="124"/>
      <c r="O158" s="124"/>
      <c r="P158" s="124"/>
      <c r="Q158" s="124"/>
      <c r="R158" s="124"/>
      <c r="S158" s="124"/>
      <c r="T158" s="124"/>
      <c r="U158" s="124"/>
      <c r="V158" s="124"/>
      <c r="W158" s="124"/>
    </row>
    <row r="159" ht="12.75" customHeight="1">
      <c r="A159" s="124"/>
      <c r="B159" s="124"/>
      <c r="C159" s="124"/>
      <c r="D159" s="124"/>
      <c r="E159" s="124"/>
      <c r="F159" s="124"/>
      <c r="G159" s="124"/>
      <c r="H159" s="124"/>
      <c r="I159" s="124"/>
      <c r="J159" s="124"/>
      <c r="K159" s="124"/>
      <c r="L159" s="124"/>
      <c r="M159" s="124"/>
      <c r="N159" s="124"/>
      <c r="O159" s="124"/>
      <c r="P159" s="124"/>
      <c r="Q159" s="124"/>
      <c r="R159" s="124"/>
      <c r="S159" s="124"/>
      <c r="T159" s="124"/>
      <c r="U159" s="124"/>
      <c r="V159" s="124"/>
      <c r="W159" s="124"/>
    </row>
    <row r="160" ht="12.75" customHeight="1">
      <c r="A160" s="124"/>
      <c r="B160" s="124"/>
      <c r="C160" s="124"/>
      <c r="D160" s="124"/>
      <c r="E160" s="124"/>
      <c r="F160" s="124"/>
      <c r="G160" s="124"/>
      <c r="H160" s="124"/>
      <c r="I160" s="124"/>
      <c r="J160" s="124"/>
      <c r="K160" s="124"/>
      <c r="L160" s="124"/>
      <c r="M160" s="124"/>
      <c r="N160" s="124"/>
      <c r="O160" s="124"/>
      <c r="P160" s="124"/>
      <c r="Q160" s="124"/>
      <c r="R160" s="124"/>
      <c r="S160" s="124"/>
      <c r="T160" s="124"/>
      <c r="U160" s="124"/>
      <c r="V160" s="124"/>
      <c r="W160" s="124"/>
    </row>
    <row r="161" ht="12.75" customHeight="1">
      <c r="A161" s="124"/>
      <c r="B161" s="124"/>
      <c r="C161" s="124"/>
      <c r="D161" s="124"/>
      <c r="E161" s="124"/>
      <c r="F161" s="124"/>
      <c r="G161" s="124"/>
      <c r="H161" s="124"/>
      <c r="I161" s="124"/>
      <c r="J161" s="124"/>
      <c r="K161" s="124"/>
      <c r="L161" s="124"/>
      <c r="M161" s="124"/>
      <c r="N161" s="124"/>
      <c r="O161" s="124"/>
      <c r="P161" s="124"/>
      <c r="Q161" s="124"/>
      <c r="R161" s="124"/>
      <c r="S161" s="124"/>
      <c r="T161" s="124"/>
      <c r="U161" s="124"/>
      <c r="V161" s="124"/>
      <c r="W161" s="124"/>
    </row>
    <row r="162" ht="12.75" customHeight="1">
      <c r="A162" s="124"/>
      <c r="B162" s="124"/>
      <c r="C162" s="124"/>
      <c r="D162" s="124"/>
      <c r="E162" s="124"/>
      <c r="F162" s="124"/>
      <c r="G162" s="124"/>
      <c r="H162" s="124"/>
      <c r="I162" s="124"/>
      <c r="J162" s="124"/>
      <c r="K162" s="124"/>
      <c r="L162" s="124"/>
      <c r="M162" s="124"/>
      <c r="N162" s="124"/>
      <c r="O162" s="124"/>
      <c r="P162" s="124"/>
      <c r="Q162" s="124"/>
      <c r="R162" s="124"/>
      <c r="S162" s="124"/>
      <c r="T162" s="124"/>
      <c r="U162" s="124"/>
      <c r="V162" s="124"/>
      <c r="W162" s="124"/>
    </row>
    <row r="163" ht="12.75" customHeight="1">
      <c r="A163" s="124"/>
      <c r="B163" s="124"/>
      <c r="C163" s="124"/>
      <c r="D163" s="124"/>
      <c r="E163" s="124"/>
      <c r="F163" s="124"/>
      <c r="G163" s="124"/>
      <c r="H163" s="124"/>
      <c r="I163" s="124"/>
      <c r="J163" s="124"/>
      <c r="K163" s="124"/>
      <c r="L163" s="124"/>
      <c r="M163" s="124"/>
      <c r="N163" s="124"/>
      <c r="O163" s="124"/>
      <c r="P163" s="124"/>
      <c r="Q163" s="124"/>
      <c r="R163" s="124"/>
      <c r="S163" s="124"/>
      <c r="T163" s="124"/>
      <c r="U163" s="124"/>
      <c r="V163" s="124"/>
      <c r="W163" s="124"/>
    </row>
    <row r="164" ht="12.75" customHeight="1">
      <c r="A164" s="124"/>
      <c r="B164" s="124"/>
      <c r="C164" s="124"/>
      <c r="D164" s="124"/>
      <c r="E164" s="124"/>
      <c r="F164" s="124"/>
      <c r="G164" s="124"/>
      <c r="H164" s="124"/>
      <c r="I164" s="124"/>
      <c r="J164" s="124"/>
      <c r="K164" s="124"/>
      <c r="L164" s="124"/>
      <c r="M164" s="124"/>
      <c r="N164" s="124"/>
      <c r="O164" s="124"/>
      <c r="P164" s="124"/>
      <c r="Q164" s="124"/>
      <c r="R164" s="124"/>
      <c r="S164" s="124"/>
      <c r="T164" s="124"/>
      <c r="U164" s="124"/>
      <c r="V164" s="124"/>
      <c r="W164" s="124"/>
    </row>
    <row r="165" ht="12.75" customHeight="1">
      <c r="A165" s="124"/>
      <c r="B165" s="124"/>
      <c r="C165" s="124"/>
      <c r="D165" s="124"/>
      <c r="E165" s="124"/>
      <c r="F165" s="124"/>
      <c r="G165" s="124"/>
      <c r="H165" s="124"/>
      <c r="I165" s="124"/>
      <c r="J165" s="124"/>
      <c r="K165" s="124"/>
      <c r="L165" s="124"/>
      <c r="M165" s="124"/>
      <c r="N165" s="124"/>
      <c r="O165" s="124"/>
      <c r="P165" s="124"/>
      <c r="Q165" s="124"/>
      <c r="R165" s="124"/>
      <c r="S165" s="124"/>
      <c r="T165" s="124"/>
      <c r="U165" s="124"/>
      <c r="V165" s="124"/>
      <c r="W165" s="124"/>
    </row>
    <row r="166" ht="12.75" customHeight="1">
      <c r="A166" s="124"/>
      <c r="B166" s="124"/>
      <c r="C166" s="124"/>
      <c r="D166" s="124"/>
      <c r="E166" s="124"/>
      <c r="F166" s="124"/>
      <c r="G166" s="124"/>
      <c r="H166" s="124"/>
      <c r="I166" s="124"/>
      <c r="J166" s="124"/>
      <c r="K166" s="124"/>
      <c r="L166" s="124"/>
      <c r="M166" s="124"/>
      <c r="N166" s="124"/>
      <c r="O166" s="124"/>
      <c r="P166" s="124"/>
      <c r="Q166" s="124"/>
      <c r="R166" s="124"/>
      <c r="S166" s="124"/>
      <c r="T166" s="124"/>
      <c r="U166" s="124"/>
      <c r="V166" s="124"/>
      <c r="W166" s="124"/>
    </row>
    <row r="167" ht="12.75" customHeight="1">
      <c r="A167" s="124"/>
      <c r="B167" s="124"/>
      <c r="C167" s="124"/>
      <c r="D167" s="124"/>
      <c r="E167" s="124"/>
      <c r="F167" s="124"/>
      <c r="G167" s="124"/>
      <c r="H167" s="124"/>
      <c r="I167" s="124"/>
      <c r="J167" s="124"/>
      <c r="K167" s="124"/>
      <c r="L167" s="124"/>
      <c r="M167" s="124"/>
      <c r="N167" s="124"/>
      <c r="O167" s="124"/>
      <c r="P167" s="124"/>
      <c r="Q167" s="124"/>
      <c r="R167" s="124"/>
      <c r="S167" s="124"/>
      <c r="T167" s="124"/>
      <c r="U167" s="124"/>
      <c r="V167" s="124"/>
      <c r="W167" s="124"/>
    </row>
    <row r="168" ht="12.75" customHeight="1">
      <c r="A168" s="124"/>
      <c r="B168" s="124"/>
      <c r="C168" s="124"/>
      <c r="D168" s="124"/>
      <c r="E168" s="124"/>
      <c r="F168" s="124"/>
      <c r="G168" s="124"/>
      <c r="H168" s="124"/>
      <c r="I168" s="124"/>
      <c r="J168" s="124"/>
      <c r="K168" s="124"/>
      <c r="L168" s="124"/>
      <c r="M168" s="124"/>
      <c r="N168" s="124"/>
      <c r="O168" s="124"/>
      <c r="P168" s="124"/>
      <c r="Q168" s="124"/>
      <c r="R168" s="124"/>
      <c r="S168" s="124"/>
      <c r="T168" s="124"/>
      <c r="U168" s="124"/>
      <c r="V168" s="124"/>
      <c r="W168" s="124"/>
    </row>
    <row r="169" ht="12.75" customHeight="1">
      <c r="A169" s="124"/>
      <c r="B169" s="124"/>
      <c r="C169" s="124"/>
      <c r="D169" s="124"/>
      <c r="E169" s="124"/>
      <c r="F169" s="124"/>
      <c r="G169" s="124"/>
      <c r="H169" s="124"/>
      <c r="I169" s="124"/>
      <c r="J169" s="124"/>
      <c r="K169" s="124"/>
      <c r="L169" s="124"/>
      <c r="M169" s="124"/>
      <c r="N169" s="124"/>
      <c r="O169" s="124"/>
      <c r="P169" s="124"/>
      <c r="Q169" s="124"/>
      <c r="R169" s="124"/>
      <c r="S169" s="124"/>
      <c r="T169" s="124"/>
      <c r="U169" s="124"/>
      <c r="V169" s="124"/>
      <c r="W169" s="124"/>
    </row>
    <row r="170" ht="12.75" customHeight="1">
      <c r="A170" s="124"/>
      <c r="B170" s="124"/>
      <c r="C170" s="124"/>
      <c r="D170" s="124"/>
      <c r="E170" s="124"/>
      <c r="F170" s="124"/>
      <c r="G170" s="124"/>
      <c r="H170" s="124"/>
      <c r="I170" s="124"/>
      <c r="J170" s="124"/>
      <c r="K170" s="124"/>
      <c r="L170" s="124"/>
      <c r="M170" s="124"/>
      <c r="N170" s="124"/>
      <c r="O170" s="124"/>
      <c r="P170" s="124"/>
      <c r="Q170" s="124"/>
      <c r="R170" s="124"/>
      <c r="S170" s="124"/>
      <c r="T170" s="124"/>
      <c r="U170" s="124"/>
      <c r="V170" s="124"/>
      <c r="W170" s="124"/>
    </row>
    <row r="171" ht="12.75" customHeight="1">
      <c r="A171" s="124"/>
      <c r="B171" s="124"/>
      <c r="C171" s="124"/>
      <c r="D171" s="124"/>
      <c r="E171" s="124"/>
      <c r="F171" s="124"/>
      <c r="G171" s="124"/>
      <c r="H171" s="124"/>
      <c r="I171" s="124"/>
      <c r="J171" s="124"/>
      <c r="K171" s="124"/>
      <c r="L171" s="124"/>
      <c r="M171" s="124"/>
      <c r="N171" s="124"/>
      <c r="O171" s="124"/>
      <c r="P171" s="124"/>
      <c r="Q171" s="124"/>
      <c r="R171" s="124"/>
      <c r="S171" s="124"/>
      <c r="T171" s="124"/>
      <c r="U171" s="124"/>
      <c r="V171" s="124"/>
      <c r="W171" s="124"/>
    </row>
    <row r="172" ht="12.75" customHeight="1">
      <c r="A172" s="124"/>
      <c r="B172" s="124"/>
      <c r="C172" s="124"/>
      <c r="D172" s="124"/>
      <c r="E172" s="124"/>
      <c r="F172" s="124"/>
      <c r="G172" s="124"/>
      <c r="H172" s="124"/>
      <c r="I172" s="124"/>
      <c r="J172" s="124"/>
      <c r="K172" s="124"/>
      <c r="L172" s="124"/>
      <c r="M172" s="124"/>
      <c r="N172" s="124"/>
      <c r="O172" s="124"/>
      <c r="P172" s="124"/>
      <c r="Q172" s="124"/>
      <c r="R172" s="124"/>
      <c r="S172" s="124"/>
      <c r="T172" s="124"/>
      <c r="U172" s="124"/>
      <c r="V172" s="124"/>
      <c r="W172" s="124"/>
    </row>
    <row r="173" ht="12.75" customHeight="1">
      <c r="A173" s="124"/>
      <c r="B173" s="124"/>
      <c r="C173" s="124"/>
      <c r="D173" s="124"/>
      <c r="E173" s="124"/>
      <c r="F173" s="124"/>
      <c r="G173" s="124"/>
      <c r="H173" s="124"/>
      <c r="I173" s="124"/>
      <c r="J173" s="124"/>
      <c r="K173" s="124"/>
      <c r="L173" s="124"/>
      <c r="M173" s="124"/>
      <c r="N173" s="124"/>
      <c r="O173" s="124"/>
      <c r="P173" s="124"/>
      <c r="Q173" s="124"/>
      <c r="R173" s="124"/>
      <c r="S173" s="124"/>
      <c r="T173" s="124"/>
      <c r="U173" s="124"/>
      <c r="V173" s="124"/>
      <c r="W173" s="124"/>
    </row>
    <row r="174" ht="12.75" customHeight="1">
      <c r="A174" s="124"/>
      <c r="B174" s="124"/>
      <c r="C174" s="124"/>
      <c r="D174" s="124"/>
      <c r="E174" s="124"/>
      <c r="F174" s="124"/>
      <c r="G174" s="124"/>
      <c r="H174" s="124"/>
      <c r="I174" s="124"/>
      <c r="J174" s="124"/>
      <c r="K174" s="124"/>
      <c r="L174" s="124"/>
      <c r="M174" s="124"/>
      <c r="N174" s="124"/>
      <c r="O174" s="124"/>
      <c r="P174" s="124"/>
      <c r="Q174" s="124"/>
      <c r="R174" s="124"/>
      <c r="S174" s="124"/>
      <c r="T174" s="124"/>
      <c r="U174" s="124"/>
      <c r="V174" s="124"/>
      <c r="W174" s="124"/>
    </row>
    <row r="175" ht="12.75" customHeight="1">
      <c r="A175" s="124"/>
      <c r="B175" s="124"/>
      <c r="C175" s="124"/>
      <c r="D175" s="124"/>
      <c r="E175" s="124"/>
      <c r="F175" s="124"/>
      <c r="G175" s="124"/>
      <c r="H175" s="124"/>
      <c r="I175" s="124"/>
      <c r="J175" s="124"/>
      <c r="K175" s="124"/>
      <c r="L175" s="124"/>
      <c r="M175" s="124"/>
      <c r="N175" s="124"/>
      <c r="O175" s="124"/>
      <c r="P175" s="124"/>
      <c r="Q175" s="124"/>
      <c r="R175" s="124"/>
      <c r="S175" s="124"/>
      <c r="T175" s="124"/>
      <c r="U175" s="124"/>
      <c r="V175" s="124"/>
      <c r="W175" s="124"/>
    </row>
    <row r="176" ht="12.75" customHeight="1">
      <c r="A176" s="124"/>
      <c r="B176" s="124"/>
      <c r="C176" s="124"/>
      <c r="D176" s="124"/>
      <c r="E176" s="124"/>
      <c r="F176" s="124"/>
      <c r="G176" s="124"/>
      <c r="H176" s="124"/>
      <c r="I176" s="124"/>
      <c r="J176" s="124"/>
      <c r="K176" s="124"/>
      <c r="L176" s="124"/>
      <c r="M176" s="124"/>
      <c r="N176" s="124"/>
      <c r="O176" s="124"/>
      <c r="P176" s="124"/>
      <c r="Q176" s="124"/>
      <c r="R176" s="124"/>
      <c r="S176" s="124"/>
      <c r="T176" s="124"/>
      <c r="U176" s="124"/>
      <c r="V176" s="124"/>
      <c r="W176" s="124"/>
    </row>
    <row r="177" ht="12.75" customHeight="1">
      <c r="A177" s="124"/>
      <c r="B177" s="124"/>
      <c r="C177" s="124"/>
      <c r="D177" s="124"/>
      <c r="E177" s="124"/>
      <c r="F177" s="124"/>
      <c r="G177" s="124"/>
      <c r="H177" s="124"/>
      <c r="I177" s="124"/>
      <c r="J177" s="124"/>
      <c r="K177" s="124"/>
      <c r="L177" s="124"/>
      <c r="M177" s="124"/>
      <c r="N177" s="124"/>
      <c r="O177" s="124"/>
      <c r="P177" s="124"/>
      <c r="Q177" s="124"/>
      <c r="R177" s="124"/>
      <c r="S177" s="124"/>
      <c r="T177" s="124"/>
      <c r="U177" s="124"/>
      <c r="V177" s="124"/>
      <c r="W177" s="124"/>
    </row>
    <row r="178" ht="12.75" customHeight="1">
      <c r="A178" s="124"/>
      <c r="B178" s="124"/>
      <c r="C178" s="124"/>
      <c r="D178" s="124"/>
      <c r="E178" s="124"/>
      <c r="F178" s="124"/>
      <c r="G178" s="124"/>
      <c r="H178" s="124"/>
      <c r="I178" s="124"/>
      <c r="J178" s="124"/>
      <c r="K178" s="124"/>
      <c r="L178" s="124"/>
      <c r="M178" s="124"/>
      <c r="N178" s="124"/>
      <c r="O178" s="124"/>
      <c r="P178" s="124"/>
      <c r="Q178" s="124"/>
      <c r="R178" s="124"/>
      <c r="S178" s="124"/>
      <c r="T178" s="124"/>
      <c r="U178" s="124"/>
      <c r="V178" s="124"/>
      <c r="W178" s="124"/>
    </row>
    <row r="179" ht="12.75" customHeight="1">
      <c r="A179" s="124"/>
      <c r="B179" s="124"/>
      <c r="C179" s="124"/>
      <c r="D179" s="124"/>
      <c r="E179" s="124"/>
      <c r="F179" s="124"/>
      <c r="G179" s="124"/>
      <c r="H179" s="124"/>
      <c r="I179" s="124"/>
      <c r="J179" s="124"/>
      <c r="K179" s="124"/>
      <c r="L179" s="124"/>
      <c r="M179" s="124"/>
      <c r="N179" s="124"/>
      <c r="O179" s="124"/>
      <c r="P179" s="124"/>
      <c r="Q179" s="124"/>
      <c r="R179" s="124"/>
      <c r="S179" s="124"/>
      <c r="T179" s="124"/>
      <c r="U179" s="124"/>
      <c r="V179" s="124"/>
      <c r="W179" s="124"/>
    </row>
    <row r="180" ht="12.75" customHeight="1">
      <c r="A180" s="124"/>
      <c r="B180" s="124"/>
      <c r="C180" s="124"/>
      <c r="D180" s="124"/>
      <c r="E180" s="124"/>
      <c r="F180" s="124"/>
      <c r="G180" s="124"/>
      <c r="H180" s="124"/>
      <c r="I180" s="124"/>
      <c r="J180" s="124"/>
      <c r="K180" s="124"/>
      <c r="L180" s="124"/>
      <c r="M180" s="124"/>
      <c r="N180" s="124"/>
      <c r="O180" s="124"/>
      <c r="P180" s="124"/>
      <c r="Q180" s="124"/>
      <c r="R180" s="124"/>
      <c r="S180" s="124"/>
      <c r="T180" s="124"/>
      <c r="U180" s="124"/>
      <c r="V180" s="124"/>
      <c r="W180" s="124"/>
    </row>
    <row r="181" ht="12.75" customHeight="1">
      <c r="A181" s="124"/>
      <c r="B181" s="124"/>
      <c r="C181" s="124"/>
      <c r="D181" s="124"/>
      <c r="E181" s="124"/>
      <c r="F181" s="124"/>
      <c r="G181" s="124"/>
      <c r="H181" s="124"/>
      <c r="I181" s="124"/>
      <c r="J181" s="124"/>
      <c r="K181" s="124"/>
      <c r="L181" s="124"/>
      <c r="M181" s="124"/>
      <c r="N181" s="124"/>
      <c r="O181" s="124"/>
      <c r="P181" s="124"/>
      <c r="Q181" s="124"/>
      <c r="R181" s="124"/>
      <c r="S181" s="124"/>
      <c r="T181" s="124"/>
      <c r="U181" s="124"/>
      <c r="V181" s="124"/>
      <c r="W181" s="124"/>
    </row>
    <row r="182" ht="12.75" customHeight="1">
      <c r="A182" s="124"/>
      <c r="B182" s="124"/>
      <c r="C182" s="124"/>
      <c r="D182" s="124"/>
      <c r="E182" s="124"/>
      <c r="F182" s="124"/>
      <c r="G182" s="124"/>
      <c r="H182" s="124"/>
      <c r="I182" s="124"/>
      <c r="J182" s="124"/>
      <c r="K182" s="124"/>
      <c r="L182" s="124"/>
      <c r="M182" s="124"/>
      <c r="N182" s="124"/>
      <c r="O182" s="124"/>
      <c r="P182" s="124"/>
      <c r="Q182" s="124"/>
      <c r="R182" s="124"/>
      <c r="S182" s="124"/>
      <c r="T182" s="124"/>
      <c r="U182" s="124"/>
      <c r="V182" s="124"/>
      <c r="W182" s="124"/>
    </row>
    <row r="183" ht="12.75" customHeight="1">
      <c r="A183" s="124"/>
      <c r="B183" s="124"/>
      <c r="C183" s="124"/>
      <c r="D183" s="124"/>
      <c r="E183" s="124"/>
      <c r="F183" s="124"/>
      <c r="G183" s="124"/>
      <c r="H183" s="124"/>
      <c r="I183" s="124"/>
      <c r="J183" s="124"/>
      <c r="K183" s="124"/>
      <c r="L183" s="124"/>
      <c r="M183" s="124"/>
      <c r="N183" s="124"/>
      <c r="O183" s="124"/>
      <c r="P183" s="124"/>
      <c r="Q183" s="124"/>
      <c r="R183" s="124"/>
      <c r="S183" s="124"/>
      <c r="T183" s="124"/>
      <c r="U183" s="124"/>
      <c r="V183" s="124"/>
      <c r="W183" s="124"/>
    </row>
    <row r="184" ht="12.75" customHeight="1">
      <c r="A184" s="124"/>
      <c r="B184" s="124"/>
      <c r="C184" s="124"/>
      <c r="D184" s="124"/>
      <c r="E184" s="124"/>
      <c r="F184" s="124"/>
      <c r="G184" s="124"/>
      <c r="H184" s="124"/>
      <c r="I184" s="124"/>
      <c r="J184" s="124"/>
      <c r="K184" s="124"/>
      <c r="L184" s="124"/>
      <c r="M184" s="124"/>
      <c r="N184" s="124"/>
      <c r="O184" s="124"/>
      <c r="P184" s="124"/>
      <c r="Q184" s="124"/>
      <c r="R184" s="124"/>
      <c r="S184" s="124"/>
      <c r="T184" s="124"/>
      <c r="U184" s="124"/>
      <c r="V184" s="124"/>
      <c r="W184" s="124"/>
    </row>
    <row r="185" ht="12.75" customHeight="1">
      <c r="A185" s="124"/>
      <c r="B185" s="124"/>
      <c r="C185" s="124"/>
      <c r="D185" s="124"/>
      <c r="E185" s="124"/>
      <c r="F185" s="124"/>
      <c r="G185" s="124"/>
      <c r="H185" s="124"/>
      <c r="I185" s="124"/>
      <c r="J185" s="124"/>
      <c r="K185" s="124"/>
      <c r="L185" s="124"/>
      <c r="M185" s="124"/>
      <c r="N185" s="124"/>
      <c r="O185" s="124"/>
      <c r="P185" s="124"/>
      <c r="Q185" s="124"/>
      <c r="R185" s="124"/>
      <c r="S185" s="124"/>
      <c r="T185" s="124"/>
      <c r="U185" s="124"/>
      <c r="V185" s="124"/>
      <c r="W185" s="124"/>
    </row>
    <row r="186" ht="12.75" customHeight="1">
      <c r="A186" s="124"/>
      <c r="B186" s="124"/>
      <c r="C186" s="124"/>
      <c r="D186" s="124"/>
      <c r="E186" s="124"/>
      <c r="F186" s="124"/>
      <c r="G186" s="124"/>
      <c r="H186" s="124"/>
      <c r="I186" s="124"/>
      <c r="J186" s="124"/>
      <c r="K186" s="124"/>
      <c r="L186" s="124"/>
      <c r="M186" s="124"/>
      <c r="N186" s="124"/>
      <c r="O186" s="124"/>
      <c r="P186" s="124"/>
      <c r="Q186" s="124"/>
      <c r="R186" s="124"/>
      <c r="S186" s="124"/>
      <c r="T186" s="124"/>
      <c r="U186" s="124"/>
      <c r="V186" s="124"/>
      <c r="W186" s="124"/>
    </row>
    <row r="187" ht="12.75" customHeight="1">
      <c r="A187" s="124"/>
      <c r="B187" s="124"/>
      <c r="C187" s="124"/>
      <c r="D187" s="124"/>
      <c r="E187" s="124"/>
      <c r="F187" s="124"/>
      <c r="G187" s="124"/>
      <c r="H187" s="124"/>
      <c r="I187" s="124"/>
      <c r="J187" s="124"/>
      <c r="K187" s="124"/>
      <c r="L187" s="124"/>
      <c r="M187" s="124"/>
      <c r="N187" s="124"/>
      <c r="O187" s="124"/>
      <c r="P187" s="124"/>
      <c r="Q187" s="124"/>
      <c r="R187" s="124"/>
      <c r="S187" s="124"/>
      <c r="T187" s="124"/>
      <c r="U187" s="124"/>
      <c r="V187" s="124"/>
      <c r="W187" s="124"/>
    </row>
    <row r="188" ht="12.75" customHeight="1">
      <c r="A188" s="124"/>
      <c r="B188" s="124"/>
      <c r="C188" s="124"/>
      <c r="D188" s="124"/>
      <c r="E188" s="124"/>
      <c r="F188" s="124"/>
      <c r="G188" s="124"/>
      <c r="H188" s="124"/>
      <c r="I188" s="124"/>
      <c r="J188" s="124"/>
      <c r="K188" s="124"/>
      <c r="L188" s="124"/>
      <c r="M188" s="124"/>
      <c r="N188" s="124"/>
      <c r="O188" s="124"/>
      <c r="P188" s="124"/>
      <c r="Q188" s="124"/>
      <c r="R188" s="124"/>
      <c r="S188" s="124"/>
      <c r="T188" s="124"/>
      <c r="U188" s="124"/>
      <c r="V188" s="124"/>
      <c r="W188" s="124"/>
    </row>
    <row r="189" ht="12.75" customHeight="1">
      <c r="A189" s="124"/>
      <c r="B189" s="124"/>
      <c r="C189" s="124"/>
      <c r="D189" s="124"/>
      <c r="E189" s="124"/>
      <c r="F189" s="124"/>
      <c r="G189" s="124"/>
      <c r="H189" s="124"/>
      <c r="I189" s="124"/>
      <c r="J189" s="124"/>
      <c r="K189" s="124"/>
      <c r="L189" s="124"/>
      <c r="M189" s="124"/>
      <c r="N189" s="124"/>
      <c r="O189" s="124"/>
      <c r="P189" s="124"/>
      <c r="Q189" s="124"/>
      <c r="R189" s="124"/>
      <c r="S189" s="124"/>
      <c r="T189" s="124"/>
      <c r="U189" s="124"/>
      <c r="V189" s="124"/>
      <c r="W189" s="124"/>
    </row>
    <row r="190" ht="12.75" customHeight="1">
      <c r="A190" s="124"/>
      <c r="B190" s="124"/>
      <c r="C190" s="124"/>
      <c r="D190" s="124"/>
      <c r="E190" s="124"/>
      <c r="F190" s="124"/>
      <c r="G190" s="124"/>
      <c r="H190" s="124"/>
      <c r="I190" s="124"/>
      <c r="J190" s="124"/>
      <c r="K190" s="124"/>
      <c r="L190" s="124"/>
      <c r="M190" s="124"/>
      <c r="N190" s="124"/>
      <c r="O190" s="124"/>
      <c r="P190" s="124"/>
      <c r="Q190" s="124"/>
      <c r="R190" s="124"/>
      <c r="S190" s="124"/>
      <c r="T190" s="124"/>
      <c r="U190" s="124"/>
      <c r="V190" s="124"/>
      <c r="W190" s="124"/>
    </row>
    <row r="191" ht="12.75" customHeight="1">
      <c r="A191" s="124"/>
      <c r="B191" s="124"/>
      <c r="C191" s="124"/>
      <c r="D191" s="124"/>
      <c r="E191" s="124"/>
      <c r="F191" s="124"/>
      <c r="G191" s="124"/>
      <c r="H191" s="124"/>
      <c r="I191" s="124"/>
      <c r="J191" s="124"/>
      <c r="K191" s="124"/>
      <c r="L191" s="124"/>
      <c r="M191" s="124"/>
      <c r="N191" s="124"/>
      <c r="O191" s="124"/>
      <c r="P191" s="124"/>
      <c r="Q191" s="124"/>
      <c r="R191" s="124"/>
      <c r="S191" s="124"/>
      <c r="T191" s="124"/>
      <c r="U191" s="124"/>
      <c r="V191" s="124"/>
      <c r="W191" s="124"/>
    </row>
    <row r="192" ht="12.75" customHeight="1">
      <c r="A192" s="124"/>
      <c r="B192" s="124"/>
      <c r="C192" s="124"/>
      <c r="D192" s="124"/>
      <c r="E192" s="124"/>
      <c r="F192" s="124"/>
      <c r="G192" s="124"/>
      <c r="H192" s="124"/>
      <c r="I192" s="124"/>
      <c r="J192" s="124"/>
      <c r="K192" s="124"/>
      <c r="L192" s="124"/>
      <c r="M192" s="124"/>
      <c r="N192" s="124"/>
      <c r="O192" s="124"/>
      <c r="P192" s="124"/>
      <c r="Q192" s="124"/>
      <c r="R192" s="124"/>
      <c r="S192" s="124"/>
      <c r="T192" s="124"/>
      <c r="U192" s="124"/>
      <c r="V192" s="124"/>
      <c r="W192" s="124"/>
    </row>
    <row r="193" ht="12.75" customHeight="1">
      <c r="A193" s="124"/>
      <c r="B193" s="124"/>
      <c r="C193" s="124"/>
      <c r="D193" s="124"/>
      <c r="E193" s="124"/>
      <c r="F193" s="124"/>
      <c r="G193" s="124"/>
      <c r="H193" s="124"/>
      <c r="I193" s="124"/>
      <c r="J193" s="124"/>
      <c r="K193" s="124"/>
      <c r="L193" s="124"/>
      <c r="M193" s="124"/>
      <c r="N193" s="124"/>
      <c r="O193" s="124"/>
      <c r="P193" s="124"/>
      <c r="Q193" s="124"/>
      <c r="R193" s="124"/>
      <c r="S193" s="124"/>
      <c r="T193" s="124"/>
      <c r="U193" s="124"/>
      <c r="V193" s="124"/>
      <c r="W193" s="124"/>
    </row>
    <row r="194" ht="12.75" customHeight="1">
      <c r="A194" s="124"/>
      <c r="B194" s="124"/>
      <c r="C194" s="124"/>
      <c r="D194" s="124"/>
      <c r="E194" s="124"/>
      <c r="F194" s="124"/>
      <c r="G194" s="124"/>
      <c r="H194" s="124"/>
      <c r="I194" s="124"/>
      <c r="J194" s="124"/>
      <c r="K194" s="124"/>
      <c r="L194" s="124"/>
      <c r="M194" s="124"/>
      <c r="N194" s="124"/>
      <c r="O194" s="124"/>
      <c r="P194" s="124"/>
      <c r="Q194" s="124"/>
      <c r="R194" s="124"/>
      <c r="S194" s="124"/>
      <c r="T194" s="124"/>
      <c r="U194" s="124"/>
      <c r="V194" s="124"/>
      <c r="W194" s="124"/>
    </row>
    <row r="195" ht="12.75" customHeight="1">
      <c r="A195" s="124"/>
      <c r="B195" s="124"/>
      <c r="C195" s="124"/>
      <c r="D195" s="124"/>
      <c r="E195" s="124"/>
      <c r="F195" s="124"/>
      <c r="G195" s="124"/>
      <c r="H195" s="124"/>
      <c r="I195" s="124"/>
      <c r="J195" s="124"/>
      <c r="K195" s="124"/>
      <c r="L195" s="124"/>
      <c r="M195" s="124"/>
      <c r="N195" s="124"/>
      <c r="O195" s="124"/>
      <c r="P195" s="124"/>
      <c r="Q195" s="124"/>
      <c r="R195" s="124"/>
      <c r="S195" s="124"/>
      <c r="T195" s="124"/>
      <c r="U195" s="124"/>
      <c r="V195" s="124"/>
      <c r="W195" s="124"/>
    </row>
    <row r="196" ht="12.75" customHeight="1">
      <c r="A196" s="124"/>
      <c r="B196" s="124"/>
      <c r="C196" s="124"/>
      <c r="D196" s="124"/>
      <c r="E196" s="124"/>
      <c r="F196" s="124"/>
      <c r="G196" s="124"/>
      <c r="H196" s="124"/>
      <c r="I196" s="124"/>
      <c r="J196" s="124"/>
      <c r="K196" s="124"/>
      <c r="L196" s="124"/>
      <c r="M196" s="124"/>
      <c r="N196" s="124"/>
      <c r="O196" s="124"/>
      <c r="P196" s="124"/>
      <c r="Q196" s="124"/>
      <c r="R196" s="124"/>
      <c r="S196" s="124"/>
      <c r="T196" s="124"/>
      <c r="U196" s="124"/>
      <c r="V196" s="124"/>
      <c r="W196" s="124"/>
    </row>
    <row r="197" ht="12.75" customHeight="1">
      <c r="A197" s="124"/>
      <c r="B197" s="124"/>
      <c r="C197" s="124"/>
      <c r="D197" s="124"/>
      <c r="E197" s="124"/>
      <c r="F197" s="124"/>
      <c r="G197" s="124"/>
      <c r="H197" s="124"/>
      <c r="I197" s="124"/>
      <c r="J197" s="124"/>
      <c r="K197" s="124"/>
      <c r="L197" s="124"/>
      <c r="M197" s="124"/>
      <c r="N197" s="124"/>
      <c r="O197" s="124"/>
      <c r="P197" s="124"/>
      <c r="Q197" s="124"/>
      <c r="R197" s="124"/>
      <c r="S197" s="124"/>
      <c r="T197" s="124"/>
      <c r="U197" s="124"/>
      <c r="V197" s="124"/>
      <c r="W197" s="124"/>
    </row>
    <row r="198" ht="12.75" customHeight="1">
      <c r="A198" s="124"/>
      <c r="B198" s="124"/>
      <c r="C198" s="124"/>
      <c r="D198" s="124"/>
      <c r="E198" s="124"/>
      <c r="F198" s="124"/>
      <c r="G198" s="124"/>
      <c r="H198" s="124"/>
      <c r="I198" s="124"/>
      <c r="J198" s="124"/>
      <c r="K198" s="124"/>
      <c r="L198" s="124"/>
      <c r="M198" s="124"/>
      <c r="N198" s="124"/>
      <c r="O198" s="124"/>
      <c r="P198" s="124"/>
      <c r="Q198" s="124"/>
      <c r="R198" s="124"/>
      <c r="S198" s="124"/>
      <c r="T198" s="124"/>
      <c r="U198" s="124"/>
      <c r="V198" s="124"/>
      <c r="W198" s="124"/>
    </row>
    <row r="199" ht="12.75" customHeight="1">
      <c r="A199" s="124"/>
      <c r="B199" s="124"/>
      <c r="C199" s="124"/>
      <c r="D199" s="124"/>
      <c r="E199" s="124"/>
      <c r="F199" s="124"/>
      <c r="G199" s="124"/>
      <c r="H199" s="124"/>
      <c r="I199" s="124"/>
      <c r="J199" s="124"/>
      <c r="K199" s="124"/>
      <c r="L199" s="124"/>
      <c r="M199" s="124"/>
      <c r="N199" s="124"/>
      <c r="O199" s="124"/>
      <c r="P199" s="124"/>
      <c r="Q199" s="124"/>
      <c r="R199" s="124"/>
      <c r="S199" s="124"/>
      <c r="T199" s="124"/>
      <c r="U199" s="124"/>
      <c r="V199" s="124"/>
      <c r="W199" s="124"/>
    </row>
    <row r="200" ht="12.75" customHeight="1">
      <c r="A200" s="124"/>
      <c r="B200" s="124"/>
      <c r="C200" s="124"/>
      <c r="D200" s="124"/>
      <c r="E200" s="124"/>
      <c r="F200" s="124"/>
      <c r="G200" s="124"/>
      <c r="H200" s="124"/>
      <c r="I200" s="124"/>
      <c r="J200" s="124"/>
      <c r="K200" s="124"/>
      <c r="L200" s="124"/>
      <c r="M200" s="124"/>
      <c r="N200" s="124"/>
      <c r="O200" s="124"/>
      <c r="P200" s="124"/>
      <c r="Q200" s="124"/>
      <c r="R200" s="124"/>
      <c r="S200" s="124"/>
      <c r="T200" s="124"/>
      <c r="U200" s="124"/>
      <c r="V200" s="124"/>
      <c r="W200" s="124"/>
    </row>
    <row r="201" ht="12.75" customHeight="1">
      <c r="A201" s="124"/>
      <c r="B201" s="124"/>
      <c r="C201" s="124"/>
      <c r="D201" s="124"/>
      <c r="E201" s="124"/>
      <c r="F201" s="124"/>
      <c r="G201" s="124"/>
      <c r="H201" s="124"/>
      <c r="I201" s="124"/>
      <c r="J201" s="124"/>
      <c r="K201" s="124"/>
      <c r="L201" s="124"/>
      <c r="M201" s="124"/>
      <c r="N201" s="124"/>
      <c r="O201" s="124"/>
      <c r="P201" s="124"/>
      <c r="Q201" s="124"/>
      <c r="R201" s="124"/>
      <c r="S201" s="124"/>
      <c r="T201" s="124"/>
      <c r="U201" s="124"/>
      <c r="V201" s="124"/>
      <c r="W201" s="124"/>
    </row>
    <row r="202" ht="12.75" customHeight="1">
      <c r="A202" s="124"/>
      <c r="B202" s="124"/>
      <c r="C202" s="124"/>
      <c r="D202" s="124"/>
      <c r="E202" s="124"/>
      <c r="F202" s="124"/>
      <c r="G202" s="124"/>
      <c r="H202" s="124"/>
      <c r="I202" s="124"/>
      <c r="J202" s="124"/>
      <c r="K202" s="124"/>
      <c r="L202" s="124"/>
      <c r="M202" s="124"/>
      <c r="N202" s="124"/>
      <c r="O202" s="124"/>
      <c r="P202" s="124"/>
      <c r="Q202" s="124"/>
      <c r="R202" s="124"/>
      <c r="S202" s="124"/>
      <c r="T202" s="124"/>
      <c r="U202" s="124"/>
      <c r="V202" s="124"/>
      <c r="W202" s="124"/>
    </row>
    <row r="203" ht="12.75" customHeight="1">
      <c r="A203" s="124"/>
      <c r="B203" s="124"/>
      <c r="C203" s="124"/>
      <c r="D203" s="124"/>
      <c r="E203" s="124"/>
      <c r="F203" s="124"/>
      <c r="G203" s="124"/>
      <c r="H203" s="124"/>
      <c r="I203" s="124"/>
      <c r="J203" s="124"/>
      <c r="K203" s="124"/>
      <c r="L203" s="124"/>
      <c r="M203" s="124"/>
      <c r="N203" s="124"/>
      <c r="O203" s="124"/>
      <c r="P203" s="124"/>
      <c r="Q203" s="124"/>
      <c r="R203" s="124"/>
      <c r="S203" s="124"/>
      <c r="T203" s="124"/>
      <c r="U203" s="124"/>
      <c r="V203" s="124"/>
      <c r="W203" s="124"/>
    </row>
    <row r="204" ht="12.75" customHeight="1">
      <c r="A204" s="124"/>
      <c r="B204" s="124"/>
      <c r="C204" s="124"/>
      <c r="D204" s="124"/>
      <c r="E204" s="124"/>
      <c r="F204" s="124"/>
      <c r="G204" s="124"/>
      <c r="H204" s="124"/>
      <c r="I204" s="124"/>
      <c r="J204" s="124"/>
      <c r="K204" s="124"/>
      <c r="L204" s="124"/>
      <c r="M204" s="124"/>
      <c r="N204" s="124"/>
      <c r="O204" s="124"/>
      <c r="P204" s="124"/>
      <c r="Q204" s="124"/>
      <c r="R204" s="124"/>
      <c r="S204" s="124"/>
      <c r="T204" s="124"/>
      <c r="U204" s="124"/>
      <c r="V204" s="124"/>
      <c r="W204" s="124"/>
    </row>
    <row r="205" ht="12.75" customHeight="1">
      <c r="A205" s="124"/>
      <c r="B205" s="124"/>
      <c r="C205" s="124"/>
      <c r="D205" s="124"/>
      <c r="E205" s="124"/>
      <c r="F205" s="124"/>
      <c r="G205" s="124"/>
      <c r="H205" s="124"/>
      <c r="I205" s="124"/>
      <c r="J205" s="124"/>
      <c r="K205" s="124"/>
      <c r="L205" s="124"/>
      <c r="M205" s="124"/>
      <c r="N205" s="124"/>
      <c r="O205" s="124"/>
      <c r="P205" s="124"/>
      <c r="Q205" s="124"/>
      <c r="R205" s="124"/>
      <c r="S205" s="124"/>
      <c r="T205" s="124"/>
      <c r="U205" s="124"/>
      <c r="V205" s="124"/>
      <c r="W205" s="124"/>
    </row>
    <row r="206" ht="12.75" customHeight="1">
      <c r="A206" s="124"/>
      <c r="B206" s="124"/>
      <c r="C206" s="124"/>
      <c r="D206" s="124"/>
      <c r="E206" s="124"/>
      <c r="F206" s="124"/>
      <c r="G206" s="124"/>
      <c r="H206" s="124"/>
      <c r="I206" s="124"/>
      <c r="J206" s="124"/>
      <c r="K206" s="124"/>
      <c r="L206" s="124"/>
      <c r="M206" s="124"/>
      <c r="N206" s="124"/>
      <c r="O206" s="124"/>
      <c r="P206" s="124"/>
      <c r="Q206" s="124"/>
      <c r="R206" s="124"/>
      <c r="S206" s="124"/>
      <c r="T206" s="124"/>
      <c r="U206" s="124"/>
      <c r="V206" s="124"/>
      <c r="W206" s="124"/>
    </row>
    <row r="207" ht="12.75" customHeight="1">
      <c r="A207" s="124"/>
      <c r="B207" s="124"/>
      <c r="C207" s="124"/>
      <c r="D207" s="124"/>
      <c r="E207" s="124"/>
      <c r="F207" s="124"/>
      <c r="G207" s="124"/>
      <c r="H207" s="124"/>
      <c r="I207" s="124"/>
      <c r="J207" s="124"/>
      <c r="K207" s="124"/>
      <c r="L207" s="124"/>
      <c r="M207" s="124"/>
      <c r="N207" s="124"/>
      <c r="O207" s="124"/>
      <c r="P207" s="124"/>
      <c r="Q207" s="124"/>
      <c r="R207" s="124"/>
      <c r="S207" s="124"/>
      <c r="T207" s="124"/>
      <c r="U207" s="124"/>
      <c r="V207" s="124"/>
      <c r="W207" s="124"/>
    </row>
    <row r="208" ht="12.75" customHeight="1">
      <c r="A208" s="124"/>
      <c r="B208" s="124"/>
      <c r="C208" s="124"/>
      <c r="D208" s="124"/>
      <c r="E208" s="124"/>
      <c r="F208" s="124"/>
      <c r="G208" s="124"/>
      <c r="H208" s="124"/>
      <c r="I208" s="124"/>
      <c r="J208" s="124"/>
      <c r="K208" s="124"/>
      <c r="L208" s="124"/>
      <c r="M208" s="124"/>
      <c r="N208" s="124"/>
      <c r="O208" s="124"/>
      <c r="P208" s="124"/>
      <c r="Q208" s="124"/>
      <c r="R208" s="124"/>
      <c r="S208" s="124"/>
      <c r="T208" s="124"/>
      <c r="U208" s="124"/>
      <c r="V208" s="124"/>
      <c r="W208" s="124"/>
    </row>
    <row r="209" ht="12.75" customHeight="1">
      <c r="A209" s="124"/>
      <c r="B209" s="124"/>
      <c r="C209" s="124"/>
      <c r="D209" s="124"/>
      <c r="E209" s="124"/>
      <c r="F209" s="124"/>
      <c r="G209" s="124"/>
      <c r="H209" s="124"/>
      <c r="I209" s="124"/>
      <c r="J209" s="124"/>
      <c r="K209" s="124"/>
      <c r="L209" s="124"/>
      <c r="M209" s="124"/>
      <c r="N209" s="124"/>
      <c r="O209" s="124"/>
      <c r="P209" s="124"/>
      <c r="Q209" s="124"/>
      <c r="R209" s="124"/>
      <c r="S209" s="124"/>
      <c r="T209" s="124"/>
      <c r="U209" s="124"/>
      <c r="V209" s="124"/>
      <c r="W209" s="124"/>
    </row>
    <row r="210" ht="12.75" customHeight="1">
      <c r="A210" s="124"/>
      <c r="B210" s="124"/>
      <c r="C210" s="124"/>
      <c r="D210" s="124"/>
      <c r="E210" s="124"/>
      <c r="F210" s="124"/>
      <c r="G210" s="124"/>
      <c r="H210" s="124"/>
      <c r="I210" s="124"/>
      <c r="J210" s="124"/>
      <c r="K210" s="124"/>
      <c r="L210" s="124"/>
      <c r="M210" s="124"/>
      <c r="N210" s="124"/>
      <c r="O210" s="124"/>
      <c r="P210" s="124"/>
      <c r="Q210" s="124"/>
      <c r="R210" s="124"/>
      <c r="S210" s="124"/>
      <c r="T210" s="124"/>
      <c r="U210" s="124"/>
      <c r="V210" s="124"/>
      <c r="W210" s="124"/>
    </row>
    <row r="211" ht="12.75" customHeight="1">
      <c r="A211" s="124"/>
      <c r="B211" s="124"/>
      <c r="C211" s="124"/>
      <c r="D211" s="124"/>
      <c r="E211" s="124"/>
      <c r="F211" s="124"/>
      <c r="G211" s="124"/>
      <c r="H211" s="124"/>
      <c r="I211" s="124"/>
      <c r="J211" s="124"/>
      <c r="K211" s="124"/>
      <c r="L211" s="124"/>
      <c r="M211" s="124"/>
      <c r="N211" s="124"/>
      <c r="O211" s="124"/>
      <c r="P211" s="124"/>
      <c r="Q211" s="124"/>
      <c r="R211" s="124"/>
      <c r="S211" s="124"/>
      <c r="T211" s="124"/>
      <c r="U211" s="124"/>
      <c r="V211" s="124"/>
      <c r="W211" s="124"/>
    </row>
    <row r="212" ht="12.75" customHeight="1">
      <c r="A212" s="124"/>
      <c r="B212" s="124"/>
      <c r="C212" s="124"/>
      <c r="D212" s="124"/>
      <c r="E212" s="124"/>
      <c r="F212" s="124"/>
      <c r="G212" s="124"/>
      <c r="H212" s="124"/>
      <c r="I212" s="124"/>
      <c r="J212" s="124"/>
      <c r="K212" s="124"/>
      <c r="L212" s="124"/>
      <c r="M212" s="124"/>
      <c r="N212" s="124"/>
      <c r="O212" s="124"/>
      <c r="P212" s="124"/>
      <c r="Q212" s="124"/>
      <c r="R212" s="124"/>
      <c r="S212" s="124"/>
      <c r="T212" s="124"/>
      <c r="U212" s="124"/>
      <c r="V212" s="124"/>
      <c r="W212" s="124"/>
    </row>
    <row r="213" ht="12.75" customHeight="1">
      <c r="A213" s="124"/>
      <c r="B213" s="124"/>
      <c r="C213" s="124"/>
      <c r="D213" s="124"/>
      <c r="E213" s="124"/>
      <c r="F213" s="124"/>
      <c r="G213" s="124"/>
      <c r="H213" s="124"/>
      <c r="I213" s="124"/>
      <c r="J213" s="124"/>
      <c r="K213" s="124"/>
      <c r="L213" s="124"/>
      <c r="M213" s="124"/>
      <c r="N213" s="124"/>
      <c r="O213" s="124"/>
      <c r="P213" s="124"/>
      <c r="Q213" s="124"/>
      <c r="R213" s="124"/>
      <c r="S213" s="124"/>
      <c r="T213" s="124"/>
      <c r="U213" s="124"/>
      <c r="V213" s="124"/>
      <c r="W213" s="124"/>
    </row>
    <row r="214" ht="12.75" customHeight="1">
      <c r="A214" s="124"/>
      <c r="B214" s="124"/>
      <c r="C214" s="124"/>
      <c r="D214" s="124"/>
      <c r="E214" s="124"/>
      <c r="F214" s="124"/>
      <c r="G214" s="124"/>
      <c r="H214" s="124"/>
      <c r="I214" s="124"/>
      <c r="J214" s="124"/>
      <c r="K214" s="124"/>
      <c r="L214" s="124"/>
      <c r="M214" s="124"/>
      <c r="N214" s="124"/>
      <c r="O214" s="124"/>
      <c r="P214" s="124"/>
      <c r="Q214" s="124"/>
      <c r="R214" s="124"/>
      <c r="S214" s="124"/>
      <c r="T214" s="124"/>
      <c r="U214" s="124"/>
      <c r="V214" s="124"/>
      <c r="W214" s="124"/>
    </row>
    <row r="215" ht="12.75" customHeight="1">
      <c r="A215" s="124"/>
      <c r="B215" s="124"/>
      <c r="C215" s="124"/>
      <c r="D215" s="124"/>
      <c r="E215" s="124"/>
      <c r="F215" s="124"/>
      <c r="G215" s="124"/>
      <c r="H215" s="124"/>
      <c r="I215" s="124"/>
      <c r="J215" s="124"/>
      <c r="K215" s="124"/>
      <c r="L215" s="124"/>
      <c r="M215" s="124"/>
      <c r="N215" s="124"/>
      <c r="O215" s="124"/>
      <c r="P215" s="124"/>
      <c r="Q215" s="124"/>
      <c r="R215" s="124"/>
      <c r="S215" s="124"/>
      <c r="T215" s="124"/>
      <c r="U215" s="124"/>
      <c r="V215" s="124"/>
      <c r="W215" s="124"/>
    </row>
    <row r="216" ht="12.75" customHeight="1">
      <c r="A216" s="124"/>
      <c r="B216" s="124"/>
      <c r="C216" s="124"/>
      <c r="D216" s="124"/>
      <c r="E216" s="124"/>
      <c r="F216" s="124"/>
      <c r="G216" s="124"/>
      <c r="H216" s="124"/>
      <c r="I216" s="124"/>
      <c r="J216" s="124"/>
      <c r="K216" s="124"/>
      <c r="L216" s="124"/>
      <c r="M216" s="124"/>
      <c r="N216" s="124"/>
      <c r="O216" s="124"/>
      <c r="P216" s="124"/>
      <c r="Q216" s="124"/>
      <c r="R216" s="124"/>
      <c r="S216" s="124"/>
      <c r="T216" s="124"/>
      <c r="U216" s="124"/>
      <c r="V216" s="124"/>
      <c r="W216" s="124"/>
    </row>
    <row r="217" ht="12.75" customHeight="1">
      <c r="A217" s="124"/>
      <c r="B217" s="124"/>
      <c r="C217" s="124"/>
      <c r="D217" s="124"/>
      <c r="E217" s="124"/>
      <c r="F217" s="124"/>
      <c r="G217" s="124"/>
      <c r="H217" s="124"/>
      <c r="I217" s="124"/>
      <c r="J217" s="124"/>
      <c r="K217" s="124"/>
      <c r="L217" s="124"/>
      <c r="M217" s="124"/>
      <c r="N217" s="124"/>
      <c r="O217" s="124"/>
      <c r="P217" s="124"/>
      <c r="Q217" s="124"/>
      <c r="R217" s="124"/>
      <c r="S217" s="124"/>
      <c r="T217" s="124"/>
      <c r="U217" s="124"/>
      <c r="V217" s="124"/>
      <c r="W217" s="124"/>
    </row>
    <row r="218" ht="12.75" customHeight="1">
      <c r="A218" s="124"/>
      <c r="B218" s="124"/>
      <c r="C218" s="124"/>
      <c r="D218" s="124"/>
      <c r="E218" s="124"/>
      <c r="F218" s="124"/>
      <c r="G218" s="124"/>
      <c r="H218" s="124"/>
      <c r="I218" s="124"/>
      <c r="J218" s="124"/>
      <c r="K218" s="124"/>
      <c r="L218" s="124"/>
      <c r="M218" s="124"/>
      <c r="N218" s="124"/>
      <c r="O218" s="124"/>
      <c r="P218" s="124"/>
      <c r="Q218" s="124"/>
      <c r="R218" s="124"/>
      <c r="S218" s="124"/>
      <c r="T218" s="124"/>
      <c r="U218" s="124"/>
      <c r="V218" s="124"/>
      <c r="W218" s="124"/>
    </row>
    <row r="219" ht="12.75" customHeight="1">
      <c r="A219" s="124"/>
      <c r="B219" s="124"/>
      <c r="C219" s="124"/>
      <c r="D219" s="124"/>
      <c r="E219" s="124"/>
      <c r="F219" s="124"/>
      <c r="G219" s="124"/>
      <c r="H219" s="124"/>
      <c r="I219" s="124"/>
      <c r="J219" s="124"/>
      <c r="K219" s="124"/>
      <c r="L219" s="124"/>
      <c r="M219" s="124"/>
      <c r="N219" s="124"/>
      <c r="O219" s="124"/>
      <c r="P219" s="124"/>
      <c r="Q219" s="124"/>
      <c r="R219" s="124"/>
      <c r="S219" s="124"/>
      <c r="T219" s="124"/>
      <c r="U219" s="124"/>
      <c r="V219" s="124"/>
      <c r="W219" s="124"/>
    </row>
    <row r="220" ht="12.75" customHeight="1">
      <c r="A220" s="124"/>
      <c r="B220" s="124"/>
      <c r="C220" s="124"/>
      <c r="D220" s="124"/>
      <c r="E220" s="124"/>
      <c r="F220" s="124"/>
      <c r="G220" s="124"/>
      <c r="H220" s="124"/>
      <c r="I220" s="124"/>
      <c r="J220" s="124"/>
      <c r="K220" s="124"/>
      <c r="L220" s="124"/>
      <c r="M220" s="124"/>
      <c r="N220" s="124"/>
      <c r="O220" s="124"/>
      <c r="P220" s="124"/>
      <c r="Q220" s="124"/>
      <c r="R220" s="124"/>
      <c r="S220" s="124"/>
      <c r="T220" s="124"/>
      <c r="U220" s="124"/>
      <c r="V220" s="124"/>
      <c r="W220" s="124"/>
    </row>
    <row r="221" ht="12.75" customHeight="1">
      <c r="A221" s="124"/>
      <c r="B221" s="124"/>
      <c r="C221" s="124"/>
      <c r="D221" s="124"/>
      <c r="E221" s="124"/>
      <c r="F221" s="124"/>
      <c r="G221" s="124"/>
      <c r="H221" s="124"/>
      <c r="I221" s="124"/>
      <c r="J221" s="124"/>
      <c r="K221" s="124"/>
      <c r="L221" s="124"/>
      <c r="M221" s="124"/>
      <c r="N221" s="124"/>
      <c r="O221" s="124"/>
      <c r="P221" s="124"/>
      <c r="Q221" s="124"/>
      <c r="R221" s="124"/>
      <c r="S221" s="124"/>
      <c r="T221" s="124"/>
      <c r="U221" s="124"/>
      <c r="V221" s="124"/>
      <c r="W221" s="124"/>
    </row>
    <row r="222" ht="12.75" customHeight="1">
      <c r="A222" s="124"/>
      <c r="B222" s="124"/>
      <c r="C222" s="124"/>
      <c r="D222" s="124"/>
      <c r="E222" s="124"/>
      <c r="F222" s="124"/>
      <c r="G222" s="124"/>
      <c r="H222" s="124"/>
      <c r="I222" s="124"/>
      <c r="J222" s="124"/>
      <c r="K222" s="124"/>
      <c r="L222" s="124"/>
      <c r="M222" s="124"/>
      <c r="N222" s="124"/>
      <c r="O222" s="124"/>
      <c r="P222" s="124"/>
      <c r="Q222" s="124"/>
      <c r="R222" s="124"/>
      <c r="S222" s="124"/>
      <c r="T222" s="124"/>
      <c r="U222" s="124"/>
      <c r="V222" s="124"/>
      <c r="W222" s="124"/>
    </row>
    <row r="223" ht="12.75" customHeight="1">
      <c r="A223" s="124"/>
      <c r="B223" s="124"/>
      <c r="C223" s="124"/>
      <c r="D223" s="124"/>
      <c r="E223" s="124"/>
      <c r="F223" s="124"/>
      <c r="G223" s="124"/>
      <c r="H223" s="124"/>
      <c r="I223" s="124"/>
      <c r="J223" s="124"/>
      <c r="K223" s="124"/>
      <c r="L223" s="124"/>
      <c r="M223" s="124"/>
      <c r="N223" s="124"/>
      <c r="O223" s="124"/>
      <c r="P223" s="124"/>
      <c r="Q223" s="124"/>
      <c r="R223" s="124"/>
      <c r="S223" s="124"/>
      <c r="T223" s="124"/>
      <c r="U223" s="124"/>
      <c r="V223" s="124"/>
      <c r="W223" s="124"/>
    </row>
    <row r="224" ht="12.75" customHeight="1">
      <c r="A224" s="124"/>
      <c r="B224" s="124"/>
      <c r="C224" s="124"/>
      <c r="D224" s="124"/>
      <c r="E224" s="124"/>
      <c r="F224" s="124"/>
      <c r="G224" s="124"/>
      <c r="H224" s="124"/>
      <c r="I224" s="124"/>
      <c r="J224" s="124"/>
      <c r="K224" s="124"/>
      <c r="L224" s="124"/>
      <c r="M224" s="124"/>
      <c r="N224" s="124"/>
      <c r="O224" s="124"/>
      <c r="P224" s="124"/>
      <c r="Q224" s="124"/>
      <c r="R224" s="124"/>
      <c r="S224" s="124"/>
      <c r="T224" s="124"/>
      <c r="U224" s="124"/>
      <c r="V224" s="124"/>
      <c r="W224" s="124"/>
    </row>
    <row r="225" ht="12.75" customHeight="1">
      <c r="A225" s="124"/>
      <c r="B225" s="124"/>
      <c r="C225" s="124"/>
      <c r="D225" s="124"/>
      <c r="E225" s="124"/>
      <c r="F225" s="124"/>
      <c r="G225" s="124"/>
      <c r="H225" s="124"/>
      <c r="I225" s="124"/>
      <c r="J225" s="124"/>
      <c r="K225" s="124"/>
      <c r="L225" s="124"/>
      <c r="M225" s="124"/>
      <c r="N225" s="124"/>
      <c r="O225" s="124"/>
      <c r="P225" s="124"/>
      <c r="Q225" s="124"/>
      <c r="R225" s="124"/>
      <c r="S225" s="124"/>
      <c r="T225" s="124"/>
      <c r="U225" s="124"/>
      <c r="V225" s="124"/>
      <c r="W225" s="124"/>
    </row>
    <row r="226" ht="12.75" customHeight="1">
      <c r="A226" s="124"/>
      <c r="B226" s="124"/>
      <c r="C226" s="124"/>
      <c r="D226" s="124"/>
      <c r="E226" s="124"/>
      <c r="F226" s="124"/>
      <c r="G226" s="124"/>
      <c r="H226" s="124"/>
      <c r="I226" s="124"/>
      <c r="J226" s="124"/>
      <c r="K226" s="124"/>
      <c r="L226" s="124"/>
      <c r="M226" s="124"/>
      <c r="N226" s="124"/>
      <c r="O226" s="124"/>
      <c r="P226" s="124"/>
      <c r="Q226" s="124"/>
      <c r="R226" s="124"/>
      <c r="S226" s="124"/>
      <c r="T226" s="124"/>
      <c r="U226" s="124"/>
      <c r="V226" s="124"/>
      <c r="W226" s="124"/>
    </row>
    <row r="227" ht="12.75" customHeight="1">
      <c r="A227" s="124"/>
      <c r="B227" s="124"/>
      <c r="C227" s="124"/>
      <c r="D227" s="124"/>
      <c r="E227" s="124"/>
      <c r="F227" s="124"/>
      <c r="G227" s="124"/>
      <c r="H227" s="124"/>
      <c r="I227" s="124"/>
      <c r="J227" s="124"/>
      <c r="K227" s="124"/>
      <c r="L227" s="124"/>
      <c r="M227" s="124"/>
      <c r="N227" s="124"/>
      <c r="O227" s="124"/>
      <c r="P227" s="124"/>
      <c r="Q227" s="124"/>
      <c r="R227" s="124"/>
      <c r="S227" s="124"/>
      <c r="T227" s="124"/>
      <c r="U227" s="124"/>
      <c r="V227" s="124"/>
      <c r="W227" s="124"/>
    </row>
    <row r="228" ht="12.75" customHeight="1">
      <c r="A228" s="124"/>
      <c r="B228" s="124"/>
      <c r="C228" s="124"/>
      <c r="D228" s="124"/>
      <c r="E228" s="124"/>
      <c r="F228" s="124"/>
      <c r="G228" s="124"/>
      <c r="H228" s="124"/>
      <c r="I228" s="124"/>
      <c r="J228" s="124"/>
      <c r="K228" s="124"/>
      <c r="L228" s="124"/>
      <c r="M228" s="124"/>
      <c r="N228" s="124"/>
      <c r="O228" s="124"/>
      <c r="P228" s="124"/>
      <c r="Q228" s="124"/>
      <c r="R228" s="124"/>
      <c r="S228" s="124"/>
      <c r="T228" s="124"/>
      <c r="U228" s="124"/>
      <c r="V228" s="124"/>
      <c r="W228" s="124"/>
    </row>
    <row r="229" ht="12.75" customHeight="1">
      <c r="A229" s="124"/>
      <c r="B229" s="124"/>
      <c r="C229" s="124"/>
      <c r="D229" s="124"/>
      <c r="E229" s="124"/>
      <c r="F229" s="124"/>
      <c r="G229" s="124"/>
      <c r="H229" s="124"/>
      <c r="I229" s="124"/>
      <c r="J229" s="124"/>
      <c r="K229" s="124"/>
      <c r="L229" s="124"/>
      <c r="M229" s="124"/>
      <c r="N229" s="124"/>
      <c r="O229" s="124"/>
      <c r="P229" s="124"/>
      <c r="Q229" s="124"/>
      <c r="R229" s="124"/>
      <c r="S229" s="124"/>
      <c r="T229" s="124"/>
      <c r="U229" s="124"/>
      <c r="V229" s="124"/>
      <c r="W229" s="124"/>
    </row>
    <row r="230" ht="12.75" customHeight="1">
      <c r="A230" s="124"/>
      <c r="B230" s="124"/>
      <c r="C230" s="124"/>
      <c r="D230" s="124"/>
      <c r="E230" s="124"/>
      <c r="F230" s="124"/>
      <c r="G230" s="124"/>
      <c r="H230" s="124"/>
      <c r="I230" s="124"/>
      <c r="J230" s="124"/>
      <c r="K230" s="124"/>
      <c r="L230" s="124"/>
      <c r="M230" s="124"/>
      <c r="N230" s="124"/>
      <c r="O230" s="124"/>
      <c r="P230" s="124"/>
      <c r="Q230" s="124"/>
      <c r="R230" s="124"/>
      <c r="S230" s="124"/>
      <c r="T230" s="124"/>
      <c r="U230" s="124"/>
      <c r="V230" s="124"/>
      <c r="W230" s="124"/>
    </row>
    <row r="231" ht="12.75" customHeight="1">
      <c r="A231" s="124"/>
      <c r="B231" s="124"/>
      <c r="C231" s="124"/>
      <c r="D231" s="124"/>
      <c r="E231" s="124"/>
      <c r="F231" s="124"/>
      <c r="G231" s="124"/>
      <c r="H231" s="124"/>
      <c r="I231" s="124"/>
      <c r="J231" s="124"/>
      <c r="K231" s="124"/>
      <c r="L231" s="124"/>
      <c r="M231" s="124"/>
      <c r="N231" s="124"/>
      <c r="O231" s="124"/>
      <c r="P231" s="124"/>
      <c r="Q231" s="124"/>
      <c r="R231" s="124"/>
      <c r="S231" s="124"/>
      <c r="T231" s="124"/>
      <c r="U231" s="124"/>
      <c r="V231" s="124"/>
      <c r="W231" s="124"/>
    </row>
    <row r="232" ht="12.75" customHeight="1">
      <c r="A232" s="124"/>
      <c r="B232" s="124"/>
      <c r="C232" s="124"/>
      <c r="D232" s="124"/>
      <c r="E232" s="124"/>
      <c r="F232" s="124"/>
      <c r="G232" s="124"/>
      <c r="H232" s="124"/>
      <c r="I232" s="124"/>
      <c r="J232" s="124"/>
      <c r="K232" s="124"/>
      <c r="L232" s="124"/>
      <c r="M232" s="124"/>
      <c r="N232" s="124"/>
      <c r="O232" s="124"/>
      <c r="P232" s="124"/>
      <c r="Q232" s="124"/>
      <c r="R232" s="124"/>
      <c r="S232" s="124"/>
      <c r="T232" s="124"/>
      <c r="U232" s="124"/>
      <c r="V232" s="124"/>
      <c r="W232" s="124"/>
    </row>
    <row r="233" ht="12.75" customHeight="1">
      <c r="A233" s="124"/>
      <c r="B233" s="124"/>
      <c r="C233" s="124"/>
      <c r="D233" s="124"/>
      <c r="E233" s="124"/>
      <c r="F233" s="124"/>
      <c r="G233" s="124"/>
      <c r="H233" s="124"/>
      <c r="I233" s="124"/>
      <c r="J233" s="124"/>
      <c r="K233" s="124"/>
      <c r="L233" s="124"/>
      <c r="M233" s="124"/>
      <c r="N233" s="124"/>
      <c r="O233" s="124"/>
      <c r="P233" s="124"/>
      <c r="Q233" s="124"/>
      <c r="R233" s="124"/>
      <c r="S233" s="124"/>
      <c r="T233" s="124"/>
      <c r="U233" s="124"/>
      <c r="V233" s="124"/>
      <c r="W233" s="124"/>
    </row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3:C3"/>
  </mergeCells>
  <printOptions/>
  <pageMargins bottom="0.7480314960629921" footer="0.0" header="0.0" left="0.905511811023622" right="0.5118110236220472" top="0.7480314960629921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67.13"/>
    <col customWidth="1" min="2" max="2" width="13.75"/>
    <col customWidth="1" min="3" max="3" width="10.25"/>
    <col customWidth="1" min="4" max="4" width="13.75"/>
    <col customWidth="1" min="5" max="22" width="9.13"/>
  </cols>
  <sheetData>
    <row r="1" ht="12.75" customHeight="1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</row>
    <row r="2" ht="12.75" customHeight="1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</row>
    <row r="3" ht="12.75" customHeight="1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</row>
    <row r="4" ht="21.0" customHeight="1">
      <c r="A4" s="208" t="s">
        <v>207</v>
      </c>
      <c r="B4" s="180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</row>
    <row r="5" ht="12.75" customHeight="1">
      <c r="A5" s="209" t="s">
        <v>208</v>
      </c>
      <c r="B5" s="210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</row>
    <row r="6" ht="12.75" customHeight="1">
      <c r="A6" s="211" t="s">
        <v>209</v>
      </c>
      <c r="B6" s="212">
        <v>1932.0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</row>
    <row r="7" ht="12.75" customHeight="1">
      <c r="A7" s="213" t="s">
        <v>210</v>
      </c>
      <c r="B7" s="212">
        <v>2197.0</v>
      </c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</row>
    <row r="8" ht="12.75" customHeight="1">
      <c r="A8" s="214" t="s">
        <v>211</v>
      </c>
      <c r="B8" s="215">
        <v>25.0</v>
      </c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</row>
    <row r="9" ht="12.75" customHeight="1">
      <c r="A9" s="214" t="s">
        <v>212</v>
      </c>
      <c r="B9" s="215">
        <v>1463.0</v>
      </c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</row>
    <row r="10" ht="12.75" customHeight="1">
      <c r="A10" s="214" t="s">
        <v>213</v>
      </c>
      <c r="B10" s="215">
        <v>321.0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</row>
    <row r="11" ht="12.75" customHeight="1">
      <c r="A11" s="214" t="s">
        <v>214</v>
      </c>
      <c r="B11" s="215">
        <v>12.0</v>
      </c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</row>
    <row r="12" ht="12.75" customHeight="1">
      <c r="A12" s="214" t="s">
        <v>215</v>
      </c>
      <c r="B12" s="215">
        <v>339.0</v>
      </c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</row>
    <row r="13" ht="12.75" customHeight="1">
      <c r="A13" s="214" t="s">
        <v>216</v>
      </c>
      <c r="B13" s="215">
        <v>0.0</v>
      </c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</row>
    <row r="14" ht="12.75" customHeight="1">
      <c r="A14" s="214" t="s">
        <v>217</v>
      </c>
      <c r="B14" s="215">
        <v>22.0</v>
      </c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</row>
    <row r="15" ht="12.75" customHeight="1">
      <c r="A15" s="216" t="s">
        <v>218</v>
      </c>
      <c r="B15" s="217">
        <v>0.0</v>
      </c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</row>
    <row r="16" ht="12.75" customHeight="1">
      <c r="A16" s="218" t="s">
        <v>219</v>
      </c>
      <c r="B16" s="217">
        <v>0.0</v>
      </c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</row>
    <row r="17" ht="12.75" customHeight="1">
      <c r="A17" s="209" t="s">
        <v>220</v>
      </c>
      <c r="B17" s="210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</row>
    <row r="18" ht="12.75" customHeight="1">
      <c r="A18" s="219" t="s">
        <v>221</v>
      </c>
      <c r="B18" s="220">
        <v>5183.0</v>
      </c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</row>
    <row r="19" ht="12.75" customHeight="1">
      <c r="A19" s="214" t="s">
        <v>222</v>
      </c>
      <c r="B19" s="215">
        <v>4918.0</v>
      </c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</row>
    <row r="20" ht="12.75" customHeight="1">
      <c r="A20" s="214" t="s">
        <v>223</v>
      </c>
      <c r="B20" s="221">
        <f>B6-B7</f>
        <v>-265</v>
      </c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</row>
    <row r="21" ht="12.75" customHeight="1">
      <c r="A21" s="222"/>
      <c r="B21" s="223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</row>
    <row r="22" ht="12.75" customHeight="1">
      <c r="A22" s="211" t="s">
        <v>224</v>
      </c>
      <c r="B22" s="224">
        <f>MEDIAN(B18,B19)</f>
        <v>5050.5</v>
      </c>
      <c r="C22" s="225"/>
      <c r="D22" s="225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5"/>
      <c r="U22" s="225"/>
      <c r="V22" s="225"/>
    </row>
    <row r="23" ht="12.75" customHeight="1">
      <c r="A23" s="213" t="s">
        <v>225</v>
      </c>
      <c r="B23" s="226">
        <f>B9/B22</f>
        <v>0.2896742897</v>
      </c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</row>
    <row r="24" ht="12.75" customHeight="1">
      <c r="A24" s="213" t="s">
        <v>226</v>
      </c>
      <c r="B24" s="226">
        <f>MEDIAN(B6,B7)/B22</f>
        <v>0.4087714088</v>
      </c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</row>
    <row r="25" ht="12.75" customHeight="1">
      <c r="A25" s="213" t="s">
        <v>227</v>
      </c>
      <c r="B25" s="227">
        <f>12/B24</f>
        <v>29.3562606</v>
      </c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</row>
    <row r="26" ht="12.75" customHeight="1">
      <c r="A26" s="213" t="s">
        <v>228</v>
      </c>
      <c r="B26" s="228">
        <v>360.0</v>
      </c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</row>
    <row r="27" ht="12.75" customHeight="1">
      <c r="A27" s="213" t="s">
        <v>229</v>
      </c>
      <c r="B27" s="228">
        <v>10.0</v>
      </c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</row>
    <row r="28" ht="12.75" customHeight="1">
      <c r="A28" s="211" t="s">
        <v>230</v>
      </c>
      <c r="B28" s="224">
        <v>30.0</v>
      </c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</row>
    <row r="29" ht="12.75" customHeight="1">
      <c r="A29" s="211" t="s">
        <v>231</v>
      </c>
      <c r="B29" s="224">
        <v>30.0</v>
      </c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</row>
    <row r="30" ht="12.75" customHeight="1">
      <c r="A30" s="211" t="s">
        <v>232</v>
      </c>
      <c r="B30" s="224">
        <f>30+(3*TRUNC(1/B24))</f>
        <v>36</v>
      </c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225"/>
    </row>
    <row r="31" ht="12.75" customHeight="1">
      <c r="A31" s="213" t="s">
        <v>171</v>
      </c>
      <c r="B31" s="229">
        <v>0.08</v>
      </c>
      <c r="C31" s="225"/>
      <c r="D31" s="225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5"/>
      <c r="U31" s="225"/>
      <c r="V31" s="225"/>
    </row>
    <row r="32" ht="12.75" customHeight="1">
      <c r="A32" s="230" t="s">
        <v>233</v>
      </c>
      <c r="B32" s="231">
        <v>0.4</v>
      </c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225"/>
    </row>
    <row r="33" ht="12.75" customHeight="1">
      <c r="A33" s="124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</row>
    <row r="34" ht="12.75" customHeight="1">
      <c r="A34" s="124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</row>
    <row r="35" ht="12.75" customHeight="1">
      <c r="A35" s="124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</row>
    <row r="36" ht="12.75" customHeight="1">
      <c r="A36" s="124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</row>
    <row r="37" ht="12.75" customHeight="1">
      <c r="A37" s="124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</row>
    <row r="38" ht="12.75" customHeight="1">
      <c r="A38" s="124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</row>
    <row r="39" ht="12.75" customHeight="1">
      <c r="A39" s="124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</row>
    <row r="40" ht="12.75" customHeight="1">
      <c r="A40" s="124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</row>
    <row r="41" ht="12.75" customHeight="1">
      <c r="A41" s="124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</row>
    <row r="42" ht="12.75" customHeight="1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</row>
    <row r="43" ht="12.75" customHeight="1">
      <c r="A43" s="124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</row>
    <row r="44" ht="12.75" customHeight="1">
      <c r="A44" s="124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</row>
    <row r="45" ht="12.75" customHeight="1">
      <c r="A45" s="124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</row>
    <row r="46" ht="12.75" customHeight="1">
      <c r="A46" s="124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</row>
    <row r="47" ht="12.75" customHeight="1">
      <c r="A47" s="124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</row>
    <row r="48" ht="12.75" customHeight="1">
      <c r="A48" s="124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</row>
    <row r="49" ht="12.75" customHeight="1">
      <c r="A49" s="124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</row>
    <row r="50" ht="12.75" customHeight="1">
      <c r="A50" s="124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</row>
    <row r="51" ht="12.75" customHeight="1">
      <c r="A51" s="124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</row>
    <row r="52" ht="12.75" customHeight="1">
      <c r="A52" s="124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</row>
    <row r="53" ht="12.75" customHeight="1">
      <c r="A53" s="124"/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</row>
    <row r="54" ht="12.75" customHeight="1">
      <c r="A54" s="124"/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</row>
    <row r="55" ht="12.75" customHeight="1">
      <c r="A55" s="124"/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</row>
    <row r="56" ht="12.75" customHeight="1">
      <c r="A56" s="124"/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</row>
    <row r="57" ht="12.75" customHeight="1">
      <c r="A57" s="124"/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</row>
    <row r="58" ht="12.75" customHeight="1">
      <c r="A58" s="124"/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</row>
    <row r="59" ht="12.75" customHeight="1">
      <c r="A59" s="124"/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</row>
    <row r="60" ht="12.75" customHeight="1">
      <c r="A60" s="124"/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</row>
    <row r="61" ht="12.75" customHeight="1">
      <c r="A61" s="124"/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</row>
    <row r="62" ht="12.75" customHeight="1">
      <c r="A62" s="124"/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</row>
    <row r="63" ht="12.75" customHeight="1">
      <c r="A63" s="124"/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</row>
    <row r="64" ht="12.75" customHeight="1">
      <c r="A64" s="124"/>
      <c r="B64" s="124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</row>
    <row r="65" ht="12.75" customHeight="1">
      <c r="A65" s="124"/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</row>
    <row r="66" ht="12.75" customHeight="1">
      <c r="A66" s="124"/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</row>
    <row r="67" ht="12.75" customHeight="1">
      <c r="A67" s="124"/>
      <c r="B67" s="124"/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</row>
    <row r="68" ht="12.75" customHeight="1">
      <c r="A68" s="124"/>
      <c r="B68" s="124"/>
      <c r="C68" s="124"/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124"/>
    </row>
    <row r="69" ht="12.75" customHeight="1">
      <c r="A69" s="124"/>
      <c r="B69" s="124"/>
      <c r="C69" s="124"/>
      <c r="D69" s="124"/>
      <c r="E69" s="124"/>
      <c r="F69" s="124"/>
      <c r="G69" s="124"/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  <c r="T69" s="124"/>
      <c r="U69" s="124"/>
      <c r="V69" s="124"/>
    </row>
    <row r="70" ht="12.75" customHeight="1">
      <c r="A70" s="124"/>
      <c r="B70" s="124"/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V70" s="124"/>
    </row>
    <row r="71" ht="12.75" customHeight="1">
      <c r="A71" s="124"/>
      <c r="B71" s="124"/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4"/>
    </row>
    <row r="72" ht="12.75" customHeight="1">
      <c r="A72" s="124"/>
      <c r="B72" s="124"/>
      <c r="C72" s="124"/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</row>
    <row r="73" ht="12.75" customHeight="1">
      <c r="A73" s="124"/>
      <c r="B73" s="124"/>
      <c r="C73" s="124"/>
      <c r="D73" s="124"/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24"/>
    </row>
    <row r="74" ht="12.75" customHeight="1">
      <c r="A74" s="124"/>
      <c r="B74" s="124"/>
      <c r="C74" s="124"/>
      <c r="D74" s="124"/>
      <c r="E74" s="124"/>
      <c r="F74" s="124"/>
      <c r="G74" s="124"/>
      <c r="H74" s="124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U74" s="124"/>
      <c r="V74" s="124"/>
    </row>
    <row r="75" ht="12.75" customHeight="1">
      <c r="A75" s="124"/>
      <c r="B75" s="124"/>
      <c r="C75" s="124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  <c r="U75" s="124"/>
      <c r="V75" s="124"/>
    </row>
    <row r="76" ht="12.75" customHeight="1">
      <c r="A76" s="124"/>
      <c r="B76" s="124"/>
      <c r="C76" s="124"/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/>
      <c r="U76" s="124"/>
      <c r="V76" s="124"/>
    </row>
    <row r="77" ht="12.75" customHeight="1">
      <c r="A77" s="124"/>
      <c r="B77" s="124"/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124"/>
    </row>
    <row r="78" ht="12.75" customHeight="1">
      <c r="A78" s="124"/>
      <c r="B78" s="124"/>
      <c r="C78" s="124"/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24"/>
      <c r="U78" s="124"/>
      <c r="V78" s="124"/>
    </row>
    <row r="79" ht="12.75" customHeight="1">
      <c r="A79" s="124"/>
      <c r="B79" s="124"/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4"/>
      <c r="T79" s="124"/>
      <c r="U79" s="124"/>
      <c r="V79" s="124"/>
    </row>
    <row r="80" ht="12.75" customHeight="1">
      <c r="A80" s="124"/>
      <c r="B80" s="124"/>
      <c r="C80" s="124"/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4"/>
      <c r="U80" s="124"/>
      <c r="V80" s="124"/>
    </row>
    <row r="81" ht="12.75" customHeight="1">
      <c r="A81" s="124"/>
      <c r="B81" s="124"/>
      <c r="C81" s="124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4"/>
      <c r="T81" s="124"/>
      <c r="U81" s="124"/>
      <c r="V81" s="124"/>
    </row>
    <row r="82" ht="12.75" customHeight="1">
      <c r="A82" s="124"/>
      <c r="B82" s="124"/>
      <c r="C82" s="124"/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</row>
    <row r="83" ht="12.75" customHeight="1">
      <c r="A83" s="124"/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  <c r="P83" s="124"/>
      <c r="Q83" s="124"/>
      <c r="R83" s="124"/>
      <c r="S83" s="124"/>
      <c r="T83" s="124"/>
      <c r="U83" s="124"/>
      <c r="V83" s="124"/>
    </row>
    <row r="84" ht="12.75" customHeight="1">
      <c r="A84" s="124"/>
      <c r="B84" s="124"/>
      <c r="C84" s="124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124"/>
      <c r="R84" s="124"/>
      <c r="S84" s="124"/>
      <c r="T84" s="124"/>
      <c r="U84" s="124"/>
      <c r="V84" s="124"/>
    </row>
    <row r="85" ht="12.75" customHeight="1">
      <c r="A85" s="124"/>
      <c r="B85" s="124"/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124"/>
      <c r="O85" s="124"/>
      <c r="P85" s="124"/>
      <c r="Q85" s="124"/>
      <c r="R85" s="124"/>
      <c r="S85" s="124"/>
      <c r="T85" s="124"/>
      <c r="U85" s="124"/>
      <c r="V85" s="124"/>
    </row>
    <row r="86" ht="12.75" customHeight="1">
      <c r="A86" s="124"/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  <c r="P86" s="124"/>
      <c r="Q86" s="124"/>
      <c r="R86" s="124"/>
      <c r="S86" s="124"/>
      <c r="T86" s="124"/>
      <c r="U86" s="124"/>
      <c r="V86" s="124"/>
    </row>
    <row r="87" ht="12.75" customHeight="1">
      <c r="A87" s="124"/>
      <c r="B87" s="124"/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  <c r="P87" s="124"/>
      <c r="Q87" s="124"/>
      <c r="R87" s="124"/>
      <c r="S87" s="124"/>
      <c r="T87" s="124"/>
      <c r="U87" s="124"/>
      <c r="V87" s="124"/>
    </row>
    <row r="88" ht="12.75" customHeight="1">
      <c r="A88" s="124"/>
      <c r="B88" s="124"/>
      <c r="C88" s="124"/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  <c r="P88" s="124"/>
      <c r="Q88" s="124"/>
      <c r="R88" s="124"/>
      <c r="S88" s="124"/>
      <c r="T88" s="124"/>
      <c r="U88" s="124"/>
      <c r="V88" s="124"/>
    </row>
    <row r="89" ht="12.75" customHeight="1">
      <c r="A89" s="124"/>
      <c r="B89" s="124"/>
      <c r="C89" s="124"/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4"/>
      <c r="Q89" s="124"/>
      <c r="R89" s="124"/>
      <c r="S89" s="124"/>
      <c r="T89" s="124"/>
      <c r="U89" s="124"/>
      <c r="V89" s="124"/>
    </row>
    <row r="90" ht="12.75" customHeight="1">
      <c r="A90" s="124"/>
      <c r="B90" s="124"/>
      <c r="C90" s="124"/>
      <c r="D90" s="124"/>
      <c r="E90" s="124"/>
      <c r="F90" s="124"/>
      <c r="G90" s="124"/>
      <c r="H90" s="124"/>
      <c r="I90" s="124"/>
      <c r="J90" s="124"/>
      <c r="K90" s="124"/>
      <c r="L90" s="124"/>
      <c r="M90" s="124"/>
      <c r="N90" s="124"/>
      <c r="O90" s="124"/>
      <c r="P90" s="124"/>
      <c r="Q90" s="124"/>
      <c r="R90" s="124"/>
      <c r="S90" s="124"/>
      <c r="T90" s="124"/>
      <c r="U90" s="124"/>
      <c r="V90" s="124"/>
    </row>
    <row r="91" ht="12.75" customHeight="1">
      <c r="A91" s="124"/>
      <c r="B91" s="124"/>
      <c r="C91" s="124"/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</row>
    <row r="92" ht="12.75" customHeight="1">
      <c r="A92" s="124"/>
      <c r="B92" s="124"/>
      <c r="C92" s="124"/>
      <c r="D92" s="124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</row>
    <row r="93" ht="12.75" customHeight="1">
      <c r="A93" s="124"/>
      <c r="B93" s="124"/>
      <c r="C93" s="124"/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</row>
    <row r="94" ht="12.75" customHeight="1">
      <c r="A94" s="124"/>
      <c r="B94" s="124"/>
      <c r="C94" s="124"/>
      <c r="D94" s="124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</row>
    <row r="95" ht="12.75" customHeight="1">
      <c r="A95" s="124"/>
      <c r="B95" s="124"/>
      <c r="C95" s="124"/>
      <c r="D95" s="124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</row>
    <row r="96" ht="12.75" customHeight="1">
      <c r="A96" s="124"/>
      <c r="B96" s="124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</row>
    <row r="97" ht="12.75" customHeight="1">
      <c r="A97" s="124"/>
      <c r="B97" s="124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</row>
    <row r="98" ht="12.75" customHeight="1">
      <c r="A98" s="124"/>
      <c r="B98" s="124"/>
      <c r="C98" s="124"/>
      <c r="D98" s="124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</row>
    <row r="99" ht="12.75" customHeight="1">
      <c r="A99" s="124"/>
      <c r="B99" s="124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</row>
    <row r="100" ht="12.75" customHeight="1">
      <c r="A100" s="124"/>
      <c r="B100" s="124"/>
      <c r="C100" s="124"/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</row>
    <row r="101" ht="12.75" customHeight="1">
      <c r="A101" s="124"/>
      <c r="B101" s="124"/>
      <c r="C101" s="124"/>
      <c r="D101" s="124"/>
      <c r="E101" s="124"/>
      <c r="F101" s="124"/>
      <c r="G101" s="124"/>
      <c r="H101" s="124"/>
      <c r="I101" s="124"/>
      <c r="J101" s="124"/>
      <c r="K101" s="124"/>
      <c r="L101" s="124"/>
      <c r="M101" s="124"/>
      <c r="N101" s="124"/>
      <c r="O101" s="124"/>
      <c r="P101" s="124"/>
      <c r="Q101" s="124"/>
      <c r="R101" s="124"/>
      <c r="S101" s="124"/>
      <c r="T101" s="124"/>
      <c r="U101" s="124"/>
      <c r="V101" s="124"/>
    </row>
    <row r="102" ht="12.75" customHeight="1">
      <c r="A102" s="124"/>
      <c r="B102" s="124"/>
      <c r="C102" s="124"/>
      <c r="D102" s="124"/>
      <c r="E102" s="124"/>
      <c r="F102" s="124"/>
      <c r="G102" s="124"/>
      <c r="H102" s="124"/>
      <c r="I102" s="124"/>
      <c r="J102" s="124"/>
      <c r="K102" s="124"/>
      <c r="L102" s="124"/>
      <c r="M102" s="124"/>
      <c r="N102" s="124"/>
      <c r="O102" s="124"/>
      <c r="P102" s="124"/>
      <c r="Q102" s="124"/>
      <c r="R102" s="124"/>
      <c r="S102" s="124"/>
      <c r="T102" s="124"/>
      <c r="U102" s="124"/>
      <c r="V102" s="124"/>
    </row>
    <row r="103" ht="12.75" customHeight="1">
      <c r="A103" s="124"/>
      <c r="B103" s="124"/>
      <c r="C103" s="124"/>
      <c r="D103" s="124"/>
      <c r="E103" s="124"/>
      <c r="F103" s="124"/>
      <c r="G103" s="124"/>
      <c r="H103" s="124"/>
      <c r="I103" s="124"/>
      <c r="J103" s="124"/>
      <c r="K103" s="124"/>
      <c r="L103" s="124"/>
      <c r="M103" s="124"/>
      <c r="N103" s="124"/>
      <c r="O103" s="124"/>
      <c r="P103" s="124"/>
      <c r="Q103" s="124"/>
      <c r="R103" s="124"/>
      <c r="S103" s="124"/>
      <c r="T103" s="124"/>
      <c r="U103" s="124"/>
      <c r="V103" s="124"/>
    </row>
    <row r="104" ht="12.75" customHeight="1">
      <c r="A104" s="124"/>
      <c r="B104" s="124"/>
      <c r="C104" s="124"/>
      <c r="D104" s="124"/>
      <c r="E104" s="124"/>
      <c r="F104" s="124"/>
      <c r="G104" s="124"/>
      <c r="H104" s="124"/>
      <c r="I104" s="124"/>
      <c r="J104" s="124"/>
      <c r="K104" s="124"/>
      <c r="L104" s="124"/>
      <c r="M104" s="124"/>
      <c r="N104" s="124"/>
      <c r="O104" s="124"/>
      <c r="P104" s="124"/>
      <c r="Q104" s="124"/>
      <c r="R104" s="124"/>
      <c r="S104" s="124"/>
      <c r="T104" s="124"/>
      <c r="U104" s="124"/>
      <c r="V104" s="124"/>
    </row>
    <row r="105" ht="12.75" customHeight="1">
      <c r="A105" s="124"/>
      <c r="B105" s="124"/>
      <c r="C105" s="124"/>
      <c r="D105" s="124"/>
      <c r="E105" s="124"/>
      <c r="F105" s="124"/>
      <c r="G105" s="124"/>
      <c r="H105" s="124"/>
      <c r="I105" s="124"/>
      <c r="J105" s="124"/>
      <c r="K105" s="124"/>
      <c r="L105" s="124"/>
      <c r="M105" s="124"/>
      <c r="N105" s="124"/>
      <c r="O105" s="124"/>
      <c r="P105" s="124"/>
      <c r="Q105" s="124"/>
      <c r="R105" s="124"/>
      <c r="S105" s="124"/>
      <c r="T105" s="124"/>
      <c r="U105" s="124"/>
      <c r="V105" s="124"/>
    </row>
    <row r="106" ht="12.75" customHeight="1">
      <c r="A106" s="124"/>
      <c r="B106" s="124"/>
      <c r="C106" s="124"/>
      <c r="D106" s="124"/>
      <c r="E106" s="124"/>
      <c r="F106" s="124"/>
      <c r="G106" s="124"/>
      <c r="H106" s="124"/>
      <c r="I106" s="124"/>
      <c r="J106" s="124"/>
      <c r="K106" s="124"/>
      <c r="L106" s="124"/>
      <c r="M106" s="124"/>
      <c r="N106" s="124"/>
      <c r="O106" s="124"/>
      <c r="P106" s="124"/>
      <c r="Q106" s="124"/>
      <c r="R106" s="124"/>
      <c r="S106" s="124"/>
      <c r="T106" s="124"/>
      <c r="U106" s="124"/>
      <c r="V106" s="124"/>
    </row>
    <row r="107" ht="12.75" customHeight="1">
      <c r="A107" s="124"/>
      <c r="B107" s="124"/>
      <c r="C107" s="124"/>
      <c r="D107" s="124"/>
      <c r="E107" s="124"/>
      <c r="F107" s="124"/>
      <c r="G107" s="124"/>
      <c r="H107" s="124"/>
      <c r="I107" s="124"/>
      <c r="J107" s="124"/>
      <c r="K107" s="124"/>
      <c r="L107" s="124"/>
      <c r="M107" s="124"/>
      <c r="N107" s="124"/>
      <c r="O107" s="124"/>
      <c r="P107" s="124"/>
      <c r="Q107" s="124"/>
      <c r="R107" s="124"/>
      <c r="S107" s="124"/>
      <c r="T107" s="124"/>
      <c r="U107" s="124"/>
      <c r="V107" s="124"/>
    </row>
    <row r="108" ht="12.75" customHeight="1">
      <c r="A108" s="124"/>
      <c r="B108" s="124"/>
      <c r="C108" s="124"/>
      <c r="D108" s="124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</row>
    <row r="109" ht="12.75" customHeight="1">
      <c r="A109" s="124"/>
      <c r="B109" s="124"/>
      <c r="C109" s="124"/>
      <c r="D109" s="124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</row>
    <row r="110" ht="12.75" customHeight="1">
      <c r="A110" s="124"/>
      <c r="B110" s="124"/>
      <c r="C110" s="124"/>
      <c r="D110" s="124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</row>
    <row r="111" ht="12.75" customHeight="1">
      <c r="A111" s="124"/>
      <c r="B111" s="124"/>
      <c r="C111" s="124"/>
      <c r="D111" s="124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</row>
    <row r="112" ht="12.75" customHeight="1">
      <c r="A112" s="124"/>
      <c r="B112" s="124"/>
      <c r="C112" s="124"/>
      <c r="D112" s="124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</row>
    <row r="113" ht="12.75" customHeight="1">
      <c r="A113" s="124"/>
      <c r="B113" s="124"/>
      <c r="C113" s="124"/>
      <c r="D113" s="124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</row>
    <row r="114" ht="12.75" customHeight="1">
      <c r="A114" s="124"/>
      <c r="B114" s="124"/>
      <c r="C114" s="124"/>
      <c r="D114" s="124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</row>
    <row r="115" ht="12.75" customHeight="1">
      <c r="A115" s="124"/>
      <c r="B115" s="124"/>
      <c r="C115" s="124"/>
      <c r="D115" s="124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</row>
    <row r="116" ht="12.75" customHeight="1">
      <c r="A116" s="124"/>
      <c r="B116" s="124"/>
      <c r="C116" s="124"/>
      <c r="D116" s="124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</row>
    <row r="117" ht="12.75" customHeight="1">
      <c r="A117" s="124"/>
      <c r="B117" s="124"/>
      <c r="C117" s="124"/>
      <c r="D117" s="124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</row>
    <row r="118" ht="12.75" customHeight="1">
      <c r="A118" s="124"/>
      <c r="B118" s="124"/>
      <c r="C118" s="124"/>
      <c r="D118" s="124"/>
      <c r="E118" s="124"/>
      <c r="F118" s="124"/>
      <c r="G118" s="124"/>
      <c r="H118" s="124"/>
      <c r="I118" s="124"/>
      <c r="J118" s="124"/>
      <c r="K118" s="124"/>
      <c r="L118" s="124"/>
      <c r="M118" s="124"/>
      <c r="N118" s="124"/>
      <c r="O118" s="124"/>
      <c r="P118" s="124"/>
      <c r="Q118" s="124"/>
      <c r="R118" s="124"/>
      <c r="S118" s="124"/>
      <c r="T118" s="124"/>
      <c r="U118" s="124"/>
      <c r="V118" s="124"/>
    </row>
    <row r="119" ht="12.75" customHeight="1">
      <c r="A119" s="124"/>
      <c r="B119" s="124"/>
      <c r="C119" s="124"/>
      <c r="D119" s="124"/>
      <c r="E119" s="124"/>
      <c r="F119" s="124"/>
      <c r="G119" s="124"/>
      <c r="H119" s="124"/>
      <c r="I119" s="124"/>
      <c r="J119" s="124"/>
      <c r="K119" s="124"/>
      <c r="L119" s="124"/>
      <c r="M119" s="124"/>
      <c r="N119" s="124"/>
      <c r="O119" s="124"/>
      <c r="P119" s="124"/>
      <c r="Q119" s="124"/>
      <c r="R119" s="124"/>
      <c r="S119" s="124"/>
      <c r="T119" s="124"/>
      <c r="U119" s="124"/>
      <c r="V119" s="124"/>
    </row>
    <row r="120" ht="12.75" customHeight="1">
      <c r="A120" s="124"/>
      <c r="B120" s="124"/>
      <c r="C120" s="124"/>
      <c r="D120" s="124"/>
      <c r="E120" s="124"/>
      <c r="F120" s="124"/>
      <c r="G120" s="124"/>
      <c r="H120" s="124"/>
      <c r="I120" s="124"/>
      <c r="J120" s="124"/>
      <c r="K120" s="124"/>
      <c r="L120" s="124"/>
      <c r="M120" s="124"/>
      <c r="N120" s="124"/>
      <c r="O120" s="124"/>
      <c r="P120" s="124"/>
      <c r="Q120" s="124"/>
      <c r="R120" s="124"/>
      <c r="S120" s="124"/>
      <c r="T120" s="124"/>
      <c r="U120" s="124"/>
      <c r="V120" s="124"/>
    </row>
    <row r="121" ht="12.75" customHeight="1">
      <c r="A121" s="124"/>
      <c r="B121" s="124"/>
      <c r="C121" s="124"/>
      <c r="D121" s="124"/>
      <c r="E121" s="124"/>
      <c r="F121" s="124"/>
      <c r="G121" s="124"/>
      <c r="H121" s="124"/>
      <c r="I121" s="124"/>
      <c r="J121" s="124"/>
      <c r="K121" s="124"/>
      <c r="L121" s="124"/>
      <c r="M121" s="124"/>
      <c r="N121" s="124"/>
      <c r="O121" s="124"/>
      <c r="P121" s="124"/>
      <c r="Q121" s="124"/>
      <c r="R121" s="124"/>
      <c r="S121" s="124"/>
      <c r="T121" s="124"/>
      <c r="U121" s="124"/>
      <c r="V121" s="124"/>
    </row>
    <row r="122" ht="12.75" customHeight="1">
      <c r="A122" s="124"/>
      <c r="B122" s="124"/>
      <c r="C122" s="124"/>
      <c r="D122" s="124"/>
      <c r="E122" s="124"/>
      <c r="F122" s="124"/>
      <c r="G122" s="124"/>
      <c r="H122" s="124"/>
      <c r="I122" s="124"/>
      <c r="J122" s="124"/>
      <c r="K122" s="124"/>
      <c r="L122" s="124"/>
      <c r="M122" s="124"/>
      <c r="N122" s="124"/>
      <c r="O122" s="124"/>
      <c r="P122" s="124"/>
      <c r="Q122" s="124"/>
      <c r="R122" s="124"/>
      <c r="S122" s="124"/>
      <c r="T122" s="124"/>
      <c r="U122" s="124"/>
      <c r="V122" s="124"/>
    </row>
    <row r="123" ht="12.75" customHeight="1">
      <c r="A123" s="124"/>
      <c r="B123" s="124"/>
      <c r="C123" s="124"/>
      <c r="D123" s="124"/>
      <c r="E123" s="124"/>
      <c r="F123" s="124"/>
      <c r="G123" s="124"/>
      <c r="H123" s="124"/>
      <c r="I123" s="124"/>
      <c r="J123" s="124"/>
      <c r="K123" s="124"/>
      <c r="L123" s="124"/>
      <c r="M123" s="124"/>
      <c r="N123" s="124"/>
      <c r="O123" s="124"/>
      <c r="P123" s="124"/>
      <c r="Q123" s="124"/>
      <c r="R123" s="124"/>
      <c r="S123" s="124"/>
      <c r="T123" s="124"/>
      <c r="U123" s="124"/>
      <c r="V123" s="124"/>
    </row>
    <row r="124" ht="12.75" customHeight="1">
      <c r="A124" s="124"/>
      <c r="B124" s="124"/>
      <c r="C124" s="124"/>
      <c r="D124" s="124"/>
      <c r="E124" s="124"/>
      <c r="F124" s="124"/>
      <c r="G124" s="124"/>
      <c r="H124" s="124"/>
      <c r="I124" s="124"/>
      <c r="J124" s="124"/>
      <c r="K124" s="124"/>
      <c r="L124" s="124"/>
      <c r="M124" s="124"/>
      <c r="N124" s="124"/>
      <c r="O124" s="124"/>
      <c r="P124" s="124"/>
      <c r="Q124" s="124"/>
      <c r="R124" s="124"/>
      <c r="S124" s="124"/>
      <c r="T124" s="124"/>
      <c r="U124" s="124"/>
      <c r="V124" s="124"/>
    </row>
    <row r="125" ht="12.75" customHeight="1">
      <c r="A125" s="124"/>
      <c r="B125" s="124"/>
      <c r="C125" s="124"/>
      <c r="D125" s="124"/>
      <c r="E125" s="124"/>
      <c r="F125" s="124"/>
      <c r="G125" s="124"/>
      <c r="H125" s="124"/>
      <c r="I125" s="124"/>
      <c r="J125" s="124"/>
      <c r="K125" s="124"/>
      <c r="L125" s="124"/>
      <c r="M125" s="124"/>
      <c r="N125" s="124"/>
      <c r="O125" s="124"/>
      <c r="P125" s="124"/>
      <c r="Q125" s="124"/>
      <c r="R125" s="124"/>
      <c r="S125" s="124"/>
      <c r="T125" s="124"/>
      <c r="U125" s="124"/>
      <c r="V125" s="124"/>
    </row>
    <row r="126" ht="12.75" customHeight="1">
      <c r="A126" s="124"/>
      <c r="B126" s="124"/>
      <c r="C126" s="124"/>
      <c r="D126" s="124"/>
      <c r="E126" s="124"/>
      <c r="F126" s="124"/>
      <c r="G126" s="124"/>
      <c r="H126" s="124"/>
      <c r="I126" s="124"/>
      <c r="J126" s="124"/>
      <c r="K126" s="124"/>
      <c r="L126" s="124"/>
      <c r="M126" s="124"/>
      <c r="N126" s="124"/>
      <c r="O126" s="124"/>
      <c r="P126" s="124"/>
      <c r="Q126" s="124"/>
      <c r="R126" s="124"/>
      <c r="S126" s="124"/>
      <c r="T126" s="124"/>
      <c r="U126" s="124"/>
      <c r="V126" s="124"/>
    </row>
    <row r="127" ht="12.75" customHeight="1">
      <c r="A127" s="124"/>
      <c r="B127" s="124"/>
      <c r="C127" s="124"/>
      <c r="D127" s="124"/>
      <c r="E127" s="124"/>
      <c r="F127" s="124"/>
      <c r="G127" s="124"/>
      <c r="H127" s="124"/>
      <c r="I127" s="124"/>
      <c r="J127" s="124"/>
      <c r="K127" s="124"/>
      <c r="L127" s="124"/>
      <c r="M127" s="124"/>
      <c r="N127" s="124"/>
      <c r="O127" s="124"/>
      <c r="P127" s="124"/>
      <c r="Q127" s="124"/>
      <c r="R127" s="124"/>
      <c r="S127" s="124"/>
      <c r="T127" s="124"/>
      <c r="U127" s="124"/>
      <c r="V127" s="124"/>
    </row>
    <row r="128" ht="12.75" customHeight="1">
      <c r="A128" s="124"/>
      <c r="B128" s="124"/>
      <c r="C128" s="124"/>
      <c r="D128" s="124"/>
      <c r="E128" s="124"/>
      <c r="F128" s="124"/>
      <c r="G128" s="124"/>
      <c r="H128" s="124"/>
      <c r="I128" s="124"/>
      <c r="J128" s="124"/>
      <c r="K128" s="124"/>
      <c r="L128" s="124"/>
      <c r="M128" s="124"/>
      <c r="N128" s="124"/>
      <c r="O128" s="124"/>
      <c r="P128" s="124"/>
      <c r="Q128" s="124"/>
      <c r="R128" s="124"/>
      <c r="S128" s="124"/>
      <c r="T128" s="124"/>
      <c r="U128" s="124"/>
      <c r="V128" s="124"/>
    </row>
    <row r="129" ht="12.75" customHeight="1">
      <c r="A129" s="124"/>
      <c r="B129" s="124"/>
      <c r="C129" s="124"/>
      <c r="D129" s="124"/>
      <c r="E129" s="124"/>
      <c r="F129" s="124"/>
      <c r="G129" s="124"/>
      <c r="H129" s="124"/>
      <c r="I129" s="124"/>
      <c r="J129" s="124"/>
      <c r="K129" s="124"/>
      <c r="L129" s="124"/>
      <c r="M129" s="124"/>
      <c r="N129" s="124"/>
      <c r="O129" s="124"/>
      <c r="P129" s="124"/>
      <c r="Q129" s="124"/>
      <c r="R129" s="124"/>
      <c r="S129" s="124"/>
      <c r="T129" s="124"/>
      <c r="U129" s="124"/>
      <c r="V129" s="124"/>
    </row>
    <row r="130" ht="12.75" customHeight="1">
      <c r="A130" s="124"/>
      <c r="B130" s="124"/>
      <c r="C130" s="124"/>
      <c r="D130" s="124"/>
      <c r="E130" s="124"/>
      <c r="F130" s="124"/>
      <c r="G130" s="124"/>
      <c r="H130" s="124"/>
      <c r="I130" s="124"/>
      <c r="J130" s="124"/>
      <c r="K130" s="124"/>
      <c r="L130" s="124"/>
      <c r="M130" s="124"/>
      <c r="N130" s="124"/>
      <c r="O130" s="124"/>
      <c r="P130" s="124"/>
      <c r="Q130" s="124"/>
      <c r="R130" s="124"/>
      <c r="S130" s="124"/>
      <c r="T130" s="124"/>
      <c r="U130" s="124"/>
      <c r="V130" s="124"/>
    </row>
    <row r="131" ht="12.75" customHeight="1">
      <c r="A131" s="124"/>
      <c r="B131" s="124"/>
      <c r="C131" s="124"/>
      <c r="D131" s="124"/>
      <c r="E131" s="124"/>
      <c r="F131" s="124"/>
      <c r="G131" s="124"/>
      <c r="H131" s="124"/>
      <c r="I131" s="124"/>
      <c r="J131" s="124"/>
      <c r="K131" s="124"/>
      <c r="L131" s="124"/>
      <c r="M131" s="124"/>
      <c r="N131" s="124"/>
      <c r="O131" s="124"/>
      <c r="P131" s="124"/>
      <c r="Q131" s="124"/>
      <c r="R131" s="124"/>
      <c r="S131" s="124"/>
      <c r="T131" s="124"/>
      <c r="U131" s="124"/>
      <c r="V131" s="124"/>
    </row>
    <row r="132" ht="12.75" customHeight="1">
      <c r="A132" s="124"/>
      <c r="B132" s="124"/>
      <c r="C132" s="124"/>
      <c r="D132" s="124"/>
      <c r="E132" s="124"/>
      <c r="F132" s="124"/>
      <c r="G132" s="124"/>
      <c r="H132" s="124"/>
      <c r="I132" s="124"/>
      <c r="J132" s="124"/>
      <c r="K132" s="124"/>
      <c r="L132" s="124"/>
      <c r="M132" s="124"/>
      <c r="N132" s="124"/>
      <c r="O132" s="124"/>
      <c r="P132" s="124"/>
      <c r="Q132" s="124"/>
      <c r="R132" s="124"/>
      <c r="S132" s="124"/>
      <c r="T132" s="124"/>
      <c r="U132" s="124"/>
      <c r="V132" s="124"/>
    </row>
    <row r="133" ht="12.75" customHeight="1">
      <c r="A133" s="124"/>
      <c r="B133" s="124"/>
      <c r="C133" s="124"/>
      <c r="D133" s="124"/>
      <c r="E133" s="124"/>
      <c r="F133" s="124"/>
      <c r="G133" s="124"/>
      <c r="H133" s="124"/>
      <c r="I133" s="124"/>
      <c r="J133" s="124"/>
      <c r="K133" s="124"/>
      <c r="L133" s="124"/>
      <c r="M133" s="124"/>
      <c r="N133" s="124"/>
      <c r="O133" s="124"/>
      <c r="P133" s="124"/>
      <c r="Q133" s="124"/>
      <c r="R133" s="124"/>
      <c r="S133" s="124"/>
      <c r="T133" s="124"/>
      <c r="U133" s="124"/>
      <c r="V133" s="124"/>
    </row>
    <row r="134" ht="12.75" customHeight="1">
      <c r="A134" s="124"/>
      <c r="B134" s="124"/>
      <c r="C134" s="124"/>
      <c r="D134" s="124"/>
      <c r="E134" s="124"/>
      <c r="F134" s="124"/>
      <c r="G134" s="124"/>
      <c r="H134" s="124"/>
      <c r="I134" s="124"/>
      <c r="J134" s="124"/>
      <c r="K134" s="124"/>
      <c r="L134" s="124"/>
      <c r="M134" s="124"/>
      <c r="N134" s="124"/>
      <c r="O134" s="124"/>
      <c r="P134" s="124"/>
      <c r="Q134" s="124"/>
      <c r="R134" s="124"/>
      <c r="S134" s="124"/>
      <c r="T134" s="124"/>
      <c r="U134" s="124"/>
      <c r="V134" s="124"/>
    </row>
    <row r="135" ht="12.75" customHeight="1">
      <c r="A135" s="124"/>
      <c r="B135" s="124"/>
      <c r="C135" s="124"/>
      <c r="D135" s="124"/>
      <c r="E135" s="124"/>
      <c r="F135" s="124"/>
      <c r="G135" s="124"/>
      <c r="H135" s="124"/>
      <c r="I135" s="124"/>
      <c r="J135" s="124"/>
      <c r="K135" s="124"/>
      <c r="L135" s="124"/>
      <c r="M135" s="124"/>
      <c r="N135" s="124"/>
      <c r="O135" s="124"/>
      <c r="P135" s="124"/>
      <c r="Q135" s="124"/>
      <c r="R135" s="124"/>
      <c r="S135" s="124"/>
      <c r="T135" s="124"/>
      <c r="U135" s="124"/>
      <c r="V135" s="124"/>
    </row>
    <row r="136" ht="12.75" customHeight="1">
      <c r="A136" s="124"/>
      <c r="B136" s="124"/>
      <c r="C136" s="124"/>
      <c r="D136" s="124"/>
      <c r="E136" s="124"/>
      <c r="F136" s="124"/>
      <c r="G136" s="124"/>
      <c r="H136" s="124"/>
      <c r="I136" s="124"/>
      <c r="J136" s="124"/>
      <c r="K136" s="124"/>
      <c r="L136" s="124"/>
      <c r="M136" s="124"/>
      <c r="N136" s="124"/>
      <c r="O136" s="124"/>
      <c r="P136" s="124"/>
      <c r="Q136" s="124"/>
      <c r="R136" s="124"/>
      <c r="S136" s="124"/>
      <c r="T136" s="124"/>
      <c r="U136" s="124"/>
      <c r="V136" s="124"/>
    </row>
    <row r="137" ht="12.75" customHeight="1">
      <c r="A137" s="124"/>
      <c r="B137" s="124"/>
      <c r="C137" s="124"/>
      <c r="D137" s="124"/>
      <c r="E137" s="124"/>
      <c r="F137" s="124"/>
      <c r="G137" s="124"/>
      <c r="H137" s="124"/>
      <c r="I137" s="124"/>
      <c r="J137" s="124"/>
      <c r="K137" s="124"/>
      <c r="L137" s="124"/>
      <c r="M137" s="124"/>
      <c r="N137" s="124"/>
      <c r="O137" s="124"/>
      <c r="P137" s="124"/>
      <c r="Q137" s="124"/>
      <c r="R137" s="124"/>
      <c r="S137" s="124"/>
      <c r="T137" s="124"/>
      <c r="U137" s="124"/>
      <c r="V137" s="124"/>
    </row>
    <row r="138" ht="12.75" customHeight="1">
      <c r="A138" s="124"/>
      <c r="B138" s="124"/>
      <c r="C138" s="124"/>
      <c r="D138" s="124"/>
      <c r="E138" s="124"/>
      <c r="F138" s="124"/>
      <c r="G138" s="124"/>
      <c r="H138" s="124"/>
      <c r="I138" s="124"/>
      <c r="J138" s="124"/>
      <c r="K138" s="124"/>
      <c r="L138" s="124"/>
      <c r="M138" s="124"/>
      <c r="N138" s="124"/>
      <c r="O138" s="124"/>
      <c r="P138" s="124"/>
      <c r="Q138" s="124"/>
      <c r="R138" s="124"/>
      <c r="S138" s="124"/>
      <c r="T138" s="124"/>
      <c r="U138" s="124"/>
      <c r="V138" s="124"/>
    </row>
    <row r="139" ht="12.75" customHeight="1">
      <c r="A139" s="124"/>
      <c r="B139" s="124"/>
      <c r="C139" s="124"/>
      <c r="D139" s="124"/>
      <c r="E139" s="124"/>
      <c r="F139" s="124"/>
      <c r="G139" s="124"/>
      <c r="H139" s="124"/>
      <c r="I139" s="124"/>
      <c r="J139" s="124"/>
      <c r="K139" s="124"/>
      <c r="L139" s="124"/>
      <c r="M139" s="124"/>
      <c r="N139" s="124"/>
      <c r="O139" s="124"/>
      <c r="P139" s="124"/>
      <c r="Q139" s="124"/>
      <c r="R139" s="124"/>
      <c r="S139" s="124"/>
      <c r="T139" s="124"/>
      <c r="U139" s="124"/>
      <c r="V139" s="124"/>
    </row>
    <row r="140" ht="12.75" customHeight="1">
      <c r="A140" s="124"/>
      <c r="B140" s="124"/>
      <c r="C140" s="124"/>
      <c r="D140" s="124"/>
      <c r="E140" s="124"/>
      <c r="F140" s="124"/>
      <c r="G140" s="124"/>
      <c r="H140" s="124"/>
      <c r="I140" s="124"/>
      <c r="J140" s="124"/>
      <c r="K140" s="124"/>
      <c r="L140" s="124"/>
      <c r="M140" s="124"/>
      <c r="N140" s="124"/>
      <c r="O140" s="124"/>
      <c r="P140" s="124"/>
      <c r="Q140" s="124"/>
      <c r="R140" s="124"/>
      <c r="S140" s="124"/>
      <c r="T140" s="124"/>
      <c r="U140" s="124"/>
      <c r="V140" s="124"/>
    </row>
    <row r="141" ht="12.75" customHeight="1">
      <c r="A141" s="124"/>
      <c r="B141" s="124"/>
      <c r="C141" s="124"/>
      <c r="D141" s="124"/>
      <c r="E141" s="124"/>
      <c r="F141" s="124"/>
      <c r="G141" s="124"/>
      <c r="H141" s="124"/>
      <c r="I141" s="124"/>
      <c r="J141" s="124"/>
      <c r="K141" s="124"/>
      <c r="L141" s="124"/>
      <c r="M141" s="124"/>
      <c r="N141" s="124"/>
      <c r="O141" s="124"/>
      <c r="P141" s="124"/>
      <c r="Q141" s="124"/>
      <c r="R141" s="124"/>
      <c r="S141" s="124"/>
      <c r="T141" s="124"/>
      <c r="U141" s="124"/>
      <c r="V141" s="124"/>
    </row>
    <row r="142" ht="12.75" customHeight="1">
      <c r="A142" s="124"/>
      <c r="B142" s="124"/>
      <c r="C142" s="124"/>
      <c r="D142" s="124"/>
      <c r="E142" s="124"/>
      <c r="F142" s="124"/>
      <c r="G142" s="124"/>
      <c r="H142" s="124"/>
      <c r="I142" s="124"/>
      <c r="J142" s="124"/>
      <c r="K142" s="124"/>
      <c r="L142" s="124"/>
      <c r="M142" s="124"/>
      <c r="N142" s="124"/>
      <c r="O142" s="124"/>
      <c r="P142" s="124"/>
      <c r="Q142" s="124"/>
      <c r="R142" s="124"/>
      <c r="S142" s="124"/>
      <c r="T142" s="124"/>
      <c r="U142" s="124"/>
      <c r="V142" s="124"/>
    </row>
    <row r="143" ht="12.75" customHeight="1">
      <c r="A143" s="124"/>
      <c r="B143" s="124"/>
      <c r="C143" s="124"/>
      <c r="D143" s="124"/>
      <c r="E143" s="124"/>
      <c r="F143" s="124"/>
      <c r="G143" s="124"/>
      <c r="H143" s="124"/>
      <c r="I143" s="124"/>
      <c r="J143" s="124"/>
      <c r="K143" s="124"/>
      <c r="L143" s="124"/>
      <c r="M143" s="124"/>
      <c r="N143" s="124"/>
      <c r="O143" s="124"/>
      <c r="P143" s="124"/>
      <c r="Q143" s="124"/>
      <c r="R143" s="124"/>
      <c r="S143" s="124"/>
      <c r="T143" s="124"/>
      <c r="U143" s="124"/>
      <c r="V143" s="124"/>
    </row>
    <row r="144" ht="12.75" customHeight="1">
      <c r="A144" s="124"/>
      <c r="B144" s="124"/>
      <c r="C144" s="124"/>
      <c r="D144" s="124"/>
      <c r="E144" s="124"/>
      <c r="F144" s="124"/>
      <c r="G144" s="124"/>
      <c r="H144" s="124"/>
      <c r="I144" s="124"/>
      <c r="J144" s="124"/>
      <c r="K144" s="124"/>
      <c r="L144" s="124"/>
      <c r="M144" s="124"/>
      <c r="N144" s="124"/>
      <c r="O144" s="124"/>
      <c r="P144" s="124"/>
      <c r="Q144" s="124"/>
      <c r="R144" s="124"/>
      <c r="S144" s="124"/>
      <c r="T144" s="124"/>
      <c r="U144" s="124"/>
      <c r="V144" s="124"/>
    </row>
    <row r="145" ht="12.75" customHeight="1">
      <c r="A145" s="124"/>
      <c r="B145" s="124"/>
      <c r="C145" s="124"/>
      <c r="D145" s="124"/>
      <c r="E145" s="124"/>
      <c r="F145" s="124"/>
      <c r="G145" s="124"/>
      <c r="H145" s="124"/>
      <c r="I145" s="124"/>
      <c r="J145" s="124"/>
      <c r="K145" s="124"/>
      <c r="L145" s="124"/>
      <c r="M145" s="124"/>
      <c r="N145" s="124"/>
      <c r="O145" s="124"/>
      <c r="P145" s="124"/>
      <c r="Q145" s="124"/>
      <c r="R145" s="124"/>
      <c r="S145" s="124"/>
      <c r="T145" s="124"/>
      <c r="U145" s="124"/>
      <c r="V145" s="124"/>
    </row>
    <row r="146" ht="12.75" customHeight="1">
      <c r="A146" s="124"/>
      <c r="B146" s="124"/>
      <c r="C146" s="124"/>
      <c r="D146" s="124"/>
      <c r="E146" s="124"/>
      <c r="F146" s="124"/>
      <c r="G146" s="124"/>
      <c r="H146" s="124"/>
      <c r="I146" s="124"/>
      <c r="J146" s="124"/>
      <c r="K146" s="124"/>
      <c r="L146" s="124"/>
      <c r="M146" s="124"/>
      <c r="N146" s="124"/>
      <c r="O146" s="124"/>
      <c r="P146" s="124"/>
      <c r="Q146" s="124"/>
      <c r="R146" s="124"/>
      <c r="S146" s="124"/>
      <c r="T146" s="124"/>
      <c r="U146" s="124"/>
      <c r="V146" s="124"/>
    </row>
    <row r="147" ht="12.75" customHeight="1">
      <c r="A147" s="124"/>
      <c r="B147" s="124"/>
      <c r="C147" s="124"/>
      <c r="D147" s="124"/>
      <c r="E147" s="124"/>
      <c r="F147" s="124"/>
      <c r="G147" s="124"/>
      <c r="H147" s="124"/>
      <c r="I147" s="124"/>
      <c r="J147" s="124"/>
      <c r="K147" s="124"/>
      <c r="L147" s="124"/>
      <c r="M147" s="124"/>
      <c r="N147" s="124"/>
      <c r="O147" s="124"/>
      <c r="P147" s="124"/>
      <c r="Q147" s="124"/>
      <c r="R147" s="124"/>
      <c r="S147" s="124"/>
      <c r="T147" s="124"/>
      <c r="U147" s="124"/>
      <c r="V147" s="124"/>
    </row>
    <row r="148" ht="12.75" customHeight="1">
      <c r="A148" s="124"/>
      <c r="B148" s="124"/>
      <c r="C148" s="124"/>
      <c r="D148" s="124"/>
      <c r="E148" s="124"/>
      <c r="F148" s="124"/>
      <c r="G148" s="124"/>
      <c r="H148" s="124"/>
      <c r="I148" s="124"/>
      <c r="J148" s="124"/>
      <c r="K148" s="124"/>
      <c r="L148" s="124"/>
      <c r="M148" s="124"/>
      <c r="N148" s="124"/>
      <c r="O148" s="124"/>
      <c r="P148" s="124"/>
      <c r="Q148" s="124"/>
      <c r="R148" s="124"/>
      <c r="S148" s="124"/>
      <c r="T148" s="124"/>
      <c r="U148" s="124"/>
      <c r="V148" s="124"/>
    </row>
    <row r="149" ht="12.75" customHeight="1">
      <c r="A149" s="124"/>
      <c r="B149" s="124"/>
      <c r="C149" s="124"/>
      <c r="D149" s="124"/>
      <c r="E149" s="124"/>
      <c r="F149" s="124"/>
      <c r="G149" s="124"/>
      <c r="H149" s="124"/>
      <c r="I149" s="124"/>
      <c r="J149" s="124"/>
      <c r="K149" s="124"/>
      <c r="L149" s="124"/>
      <c r="M149" s="124"/>
      <c r="N149" s="124"/>
      <c r="O149" s="124"/>
      <c r="P149" s="124"/>
      <c r="Q149" s="124"/>
      <c r="R149" s="124"/>
      <c r="S149" s="124"/>
      <c r="T149" s="124"/>
      <c r="U149" s="124"/>
      <c r="V149" s="124"/>
    </row>
    <row r="150" ht="12.75" customHeight="1">
      <c r="A150" s="124"/>
      <c r="B150" s="124"/>
      <c r="C150" s="124"/>
      <c r="D150" s="124"/>
      <c r="E150" s="124"/>
      <c r="F150" s="124"/>
      <c r="G150" s="124"/>
      <c r="H150" s="124"/>
      <c r="I150" s="124"/>
      <c r="J150" s="124"/>
      <c r="K150" s="124"/>
      <c r="L150" s="124"/>
      <c r="M150" s="124"/>
      <c r="N150" s="124"/>
      <c r="O150" s="124"/>
      <c r="P150" s="124"/>
      <c r="Q150" s="124"/>
      <c r="R150" s="124"/>
      <c r="S150" s="124"/>
      <c r="T150" s="124"/>
      <c r="U150" s="124"/>
      <c r="V150" s="124"/>
    </row>
    <row r="151" ht="12.75" customHeight="1">
      <c r="A151" s="124"/>
      <c r="B151" s="124"/>
      <c r="C151" s="124"/>
      <c r="D151" s="124"/>
      <c r="E151" s="124"/>
      <c r="F151" s="124"/>
      <c r="G151" s="124"/>
      <c r="H151" s="124"/>
      <c r="I151" s="124"/>
      <c r="J151" s="124"/>
      <c r="K151" s="124"/>
      <c r="L151" s="124"/>
      <c r="M151" s="124"/>
      <c r="N151" s="124"/>
      <c r="O151" s="124"/>
      <c r="P151" s="124"/>
      <c r="Q151" s="124"/>
      <c r="R151" s="124"/>
      <c r="S151" s="124"/>
      <c r="T151" s="124"/>
      <c r="U151" s="124"/>
      <c r="V151" s="124"/>
    </row>
    <row r="152" ht="12.75" customHeight="1">
      <c r="A152" s="124"/>
      <c r="B152" s="124"/>
      <c r="C152" s="124"/>
      <c r="D152" s="124"/>
      <c r="E152" s="124"/>
      <c r="F152" s="124"/>
      <c r="G152" s="124"/>
      <c r="H152" s="124"/>
      <c r="I152" s="124"/>
      <c r="J152" s="124"/>
      <c r="K152" s="124"/>
      <c r="L152" s="124"/>
      <c r="M152" s="124"/>
      <c r="N152" s="124"/>
      <c r="O152" s="124"/>
      <c r="P152" s="124"/>
      <c r="Q152" s="124"/>
      <c r="R152" s="124"/>
      <c r="S152" s="124"/>
      <c r="T152" s="124"/>
      <c r="U152" s="124"/>
      <c r="V152" s="124"/>
    </row>
    <row r="153" ht="12.75" customHeight="1">
      <c r="A153" s="124"/>
      <c r="B153" s="124"/>
      <c r="C153" s="124"/>
      <c r="D153" s="124"/>
      <c r="E153" s="124"/>
      <c r="F153" s="124"/>
      <c r="G153" s="124"/>
      <c r="H153" s="124"/>
      <c r="I153" s="124"/>
      <c r="J153" s="124"/>
      <c r="K153" s="124"/>
      <c r="L153" s="124"/>
      <c r="M153" s="124"/>
      <c r="N153" s="124"/>
      <c r="O153" s="124"/>
      <c r="P153" s="124"/>
      <c r="Q153" s="124"/>
      <c r="R153" s="124"/>
      <c r="S153" s="124"/>
      <c r="T153" s="124"/>
      <c r="U153" s="124"/>
      <c r="V153" s="124"/>
    </row>
    <row r="154" ht="12.75" customHeight="1">
      <c r="A154" s="124"/>
      <c r="B154" s="124"/>
      <c r="C154" s="124"/>
      <c r="D154" s="124"/>
      <c r="E154" s="124"/>
      <c r="F154" s="124"/>
      <c r="G154" s="124"/>
      <c r="H154" s="124"/>
      <c r="I154" s="124"/>
      <c r="J154" s="124"/>
      <c r="K154" s="124"/>
      <c r="L154" s="124"/>
      <c r="M154" s="124"/>
      <c r="N154" s="124"/>
      <c r="O154" s="124"/>
      <c r="P154" s="124"/>
      <c r="Q154" s="124"/>
      <c r="R154" s="124"/>
      <c r="S154" s="124"/>
      <c r="T154" s="124"/>
      <c r="U154" s="124"/>
      <c r="V154" s="124"/>
    </row>
    <row r="155" ht="12.75" customHeight="1">
      <c r="A155" s="124"/>
      <c r="B155" s="124"/>
      <c r="C155" s="124"/>
      <c r="D155" s="124"/>
      <c r="E155" s="124"/>
      <c r="F155" s="124"/>
      <c r="G155" s="124"/>
      <c r="H155" s="124"/>
      <c r="I155" s="124"/>
      <c r="J155" s="124"/>
      <c r="K155" s="124"/>
      <c r="L155" s="124"/>
      <c r="M155" s="124"/>
      <c r="N155" s="124"/>
      <c r="O155" s="124"/>
      <c r="P155" s="124"/>
      <c r="Q155" s="124"/>
      <c r="R155" s="124"/>
      <c r="S155" s="124"/>
      <c r="T155" s="124"/>
      <c r="U155" s="124"/>
      <c r="V155" s="124"/>
    </row>
    <row r="156" ht="12.75" customHeight="1">
      <c r="A156" s="124"/>
      <c r="B156" s="124"/>
      <c r="C156" s="124"/>
      <c r="D156" s="124"/>
      <c r="E156" s="124"/>
      <c r="F156" s="124"/>
      <c r="G156" s="124"/>
      <c r="H156" s="124"/>
      <c r="I156" s="124"/>
      <c r="J156" s="124"/>
      <c r="K156" s="124"/>
      <c r="L156" s="124"/>
      <c r="M156" s="124"/>
      <c r="N156" s="124"/>
      <c r="O156" s="124"/>
      <c r="P156" s="124"/>
      <c r="Q156" s="124"/>
      <c r="R156" s="124"/>
      <c r="S156" s="124"/>
      <c r="T156" s="124"/>
      <c r="U156" s="124"/>
      <c r="V156" s="124"/>
    </row>
    <row r="157" ht="12.75" customHeight="1">
      <c r="A157" s="124"/>
      <c r="B157" s="124"/>
      <c r="C157" s="124"/>
      <c r="D157" s="124"/>
      <c r="E157" s="124"/>
      <c r="F157" s="124"/>
      <c r="G157" s="124"/>
      <c r="H157" s="124"/>
      <c r="I157" s="124"/>
      <c r="J157" s="124"/>
      <c r="K157" s="124"/>
      <c r="L157" s="124"/>
      <c r="M157" s="124"/>
      <c r="N157" s="124"/>
      <c r="O157" s="124"/>
      <c r="P157" s="124"/>
      <c r="Q157" s="124"/>
      <c r="R157" s="124"/>
      <c r="S157" s="124"/>
      <c r="T157" s="124"/>
      <c r="U157" s="124"/>
      <c r="V157" s="124"/>
    </row>
    <row r="158" ht="12.75" customHeight="1">
      <c r="A158" s="124"/>
      <c r="B158" s="124"/>
      <c r="C158" s="124"/>
      <c r="D158" s="124"/>
      <c r="E158" s="124"/>
      <c r="F158" s="124"/>
      <c r="G158" s="124"/>
      <c r="H158" s="124"/>
      <c r="I158" s="124"/>
      <c r="J158" s="124"/>
      <c r="K158" s="124"/>
      <c r="L158" s="124"/>
      <c r="M158" s="124"/>
      <c r="N158" s="124"/>
      <c r="O158" s="124"/>
      <c r="P158" s="124"/>
      <c r="Q158" s="124"/>
      <c r="R158" s="124"/>
      <c r="S158" s="124"/>
      <c r="T158" s="124"/>
      <c r="U158" s="124"/>
      <c r="V158" s="124"/>
    </row>
    <row r="159" ht="12.75" customHeight="1">
      <c r="A159" s="124"/>
      <c r="B159" s="124"/>
      <c r="C159" s="124"/>
      <c r="D159" s="124"/>
      <c r="E159" s="124"/>
      <c r="F159" s="124"/>
      <c r="G159" s="124"/>
      <c r="H159" s="124"/>
      <c r="I159" s="124"/>
      <c r="J159" s="124"/>
      <c r="K159" s="124"/>
      <c r="L159" s="124"/>
      <c r="M159" s="124"/>
      <c r="N159" s="124"/>
      <c r="O159" s="124"/>
      <c r="P159" s="124"/>
      <c r="Q159" s="124"/>
      <c r="R159" s="124"/>
      <c r="S159" s="124"/>
      <c r="T159" s="124"/>
      <c r="U159" s="124"/>
      <c r="V159" s="124"/>
    </row>
    <row r="160" ht="12.75" customHeight="1">
      <c r="A160" s="124"/>
      <c r="B160" s="124"/>
      <c r="C160" s="124"/>
      <c r="D160" s="124"/>
      <c r="E160" s="124"/>
      <c r="F160" s="124"/>
      <c r="G160" s="124"/>
      <c r="H160" s="124"/>
      <c r="I160" s="124"/>
      <c r="J160" s="124"/>
      <c r="K160" s="124"/>
      <c r="L160" s="124"/>
      <c r="M160" s="124"/>
      <c r="N160" s="124"/>
      <c r="O160" s="124"/>
      <c r="P160" s="124"/>
      <c r="Q160" s="124"/>
      <c r="R160" s="124"/>
      <c r="S160" s="124"/>
      <c r="T160" s="124"/>
      <c r="U160" s="124"/>
      <c r="V160" s="124"/>
    </row>
    <row r="161" ht="12.75" customHeight="1">
      <c r="A161" s="124"/>
      <c r="B161" s="124"/>
      <c r="C161" s="124"/>
      <c r="D161" s="124"/>
      <c r="E161" s="124"/>
      <c r="F161" s="124"/>
      <c r="G161" s="124"/>
      <c r="H161" s="124"/>
      <c r="I161" s="124"/>
      <c r="J161" s="124"/>
      <c r="K161" s="124"/>
      <c r="L161" s="124"/>
      <c r="M161" s="124"/>
      <c r="N161" s="124"/>
      <c r="O161" s="124"/>
      <c r="P161" s="124"/>
      <c r="Q161" s="124"/>
      <c r="R161" s="124"/>
      <c r="S161" s="124"/>
      <c r="T161" s="124"/>
      <c r="U161" s="124"/>
      <c r="V161" s="124"/>
    </row>
    <row r="162" ht="12.75" customHeight="1">
      <c r="A162" s="124"/>
      <c r="B162" s="124"/>
      <c r="C162" s="124"/>
      <c r="D162" s="124"/>
      <c r="E162" s="124"/>
      <c r="F162" s="124"/>
      <c r="G162" s="124"/>
      <c r="H162" s="124"/>
      <c r="I162" s="124"/>
      <c r="J162" s="124"/>
      <c r="K162" s="124"/>
      <c r="L162" s="124"/>
      <c r="M162" s="124"/>
      <c r="N162" s="124"/>
      <c r="O162" s="124"/>
      <c r="P162" s="124"/>
      <c r="Q162" s="124"/>
      <c r="R162" s="124"/>
      <c r="S162" s="124"/>
      <c r="T162" s="124"/>
      <c r="U162" s="124"/>
      <c r="V162" s="124"/>
    </row>
    <row r="163" ht="12.75" customHeight="1">
      <c r="A163" s="124"/>
      <c r="B163" s="124"/>
      <c r="C163" s="124"/>
      <c r="D163" s="124"/>
      <c r="E163" s="124"/>
      <c r="F163" s="124"/>
      <c r="G163" s="124"/>
      <c r="H163" s="124"/>
      <c r="I163" s="124"/>
      <c r="J163" s="124"/>
      <c r="K163" s="124"/>
      <c r="L163" s="124"/>
      <c r="M163" s="124"/>
      <c r="N163" s="124"/>
      <c r="O163" s="124"/>
      <c r="P163" s="124"/>
      <c r="Q163" s="124"/>
      <c r="R163" s="124"/>
      <c r="S163" s="124"/>
      <c r="T163" s="124"/>
      <c r="U163" s="124"/>
      <c r="V163" s="124"/>
    </row>
    <row r="164" ht="12.75" customHeight="1">
      <c r="A164" s="124"/>
      <c r="B164" s="124"/>
      <c r="C164" s="124"/>
      <c r="D164" s="124"/>
      <c r="E164" s="124"/>
      <c r="F164" s="124"/>
      <c r="G164" s="124"/>
      <c r="H164" s="124"/>
      <c r="I164" s="124"/>
      <c r="J164" s="124"/>
      <c r="K164" s="124"/>
      <c r="L164" s="124"/>
      <c r="M164" s="124"/>
      <c r="N164" s="124"/>
      <c r="O164" s="124"/>
      <c r="P164" s="124"/>
      <c r="Q164" s="124"/>
      <c r="R164" s="124"/>
      <c r="S164" s="124"/>
      <c r="T164" s="124"/>
      <c r="U164" s="124"/>
      <c r="V164" s="124"/>
    </row>
    <row r="165" ht="12.75" customHeight="1">
      <c r="A165" s="124"/>
      <c r="B165" s="124"/>
      <c r="C165" s="124"/>
      <c r="D165" s="124"/>
      <c r="E165" s="124"/>
      <c r="F165" s="124"/>
      <c r="G165" s="124"/>
      <c r="H165" s="124"/>
      <c r="I165" s="124"/>
      <c r="J165" s="124"/>
      <c r="K165" s="124"/>
      <c r="L165" s="124"/>
      <c r="M165" s="124"/>
      <c r="N165" s="124"/>
      <c r="O165" s="124"/>
      <c r="P165" s="124"/>
      <c r="Q165" s="124"/>
      <c r="R165" s="124"/>
      <c r="S165" s="124"/>
      <c r="T165" s="124"/>
      <c r="U165" s="124"/>
      <c r="V165" s="124"/>
    </row>
    <row r="166" ht="12.75" customHeight="1">
      <c r="A166" s="124"/>
      <c r="B166" s="124"/>
      <c r="C166" s="124"/>
      <c r="D166" s="124"/>
      <c r="E166" s="124"/>
      <c r="F166" s="124"/>
      <c r="G166" s="124"/>
      <c r="H166" s="124"/>
      <c r="I166" s="124"/>
      <c r="J166" s="124"/>
      <c r="K166" s="124"/>
      <c r="L166" s="124"/>
      <c r="M166" s="124"/>
      <c r="N166" s="124"/>
      <c r="O166" s="124"/>
      <c r="P166" s="124"/>
      <c r="Q166" s="124"/>
      <c r="R166" s="124"/>
      <c r="S166" s="124"/>
      <c r="T166" s="124"/>
      <c r="U166" s="124"/>
      <c r="V166" s="124"/>
    </row>
    <row r="167" ht="12.75" customHeight="1">
      <c r="A167" s="124"/>
      <c r="B167" s="124"/>
      <c r="C167" s="124"/>
      <c r="D167" s="124"/>
      <c r="E167" s="124"/>
      <c r="F167" s="124"/>
      <c r="G167" s="124"/>
      <c r="H167" s="124"/>
      <c r="I167" s="124"/>
      <c r="J167" s="124"/>
      <c r="K167" s="124"/>
      <c r="L167" s="124"/>
      <c r="M167" s="124"/>
      <c r="N167" s="124"/>
      <c r="O167" s="124"/>
      <c r="P167" s="124"/>
      <c r="Q167" s="124"/>
      <c r="R167" s="124"/>
      <c r="S167" s="124"/>
      <c r="T167" s="124"/>
      <c r="U167" s="124"/>
      <c r="V167" s="124"/>
    </row>
    <row r="168" ht="12.75" customHeight="1">
      <c r="A168" s="124"/>
      <c r="B168" s="124"/>
      <c r="C168" s="124"/>
      <c r="D168" s="124"/>
      <c r="E168" s="124"/>
      <c r="F168" s="124"/>
      <c r="G168" s="124"/>
      <c r="H168" s="124"/>
      <c r="I168" s="124"/>
      <c r="J168" s="124"/>
      <c r="K168" s="124"/>
      <c r="L168" s="124"/>
      <c r="M168" s="124"/>
      <c r="N168" s="124"/>
      <c r="O168" s="124"/>
      <c r="P168" s="124"/>
      <c r="Q168" s="124"/>
      <c r="R168" s="124"/>
      <c r="S168" s="124"/>
      <c r="T168" s="124"/>
      <c r="U168" s="124"/>
      <c r="V168" s="124"/>
    </row>
    <row r="169" ht="12.75" customHeight="1">
      <c r="A169" s="124"/>
      <c r="B169" s="124"/>
      <c r="C169" s="124"/>
      <c r="D169" s="124"/>
      <c r="E169" s="124"/>
      <c r="F169" s="124"/>
      <c r="G169" s="124"/>
      <c r="H169" s="124"/>
      <c r="I169" s="124"/>
      <c r="J169" s="124"/>
      <c r="K169" s="124"/>
      <c r="L169" s="124"/>
      <c r="M169" s="124"/>
      <c r="N169" s="124"/>
      <c r="O169" s="124"/>
      <c r="P169" s="124"/>
      <c r="Q169" s="124"/>
      <c r="R169" s="124"/>
      <c r="S169" s="124"/>
      <c r="T169" s="124"/>
      <c r="U169" s="124"/>
      <c r="V169" s="124"/>
    </row>
    <row r="170" ht="12.75" customHeight="1">
      <c r="A170" s="124"/>
      <c r="B170" s="124"/>
      <c r="C170" s="124"/>
      <c r="D170" s="124"/>
      <c r="E170" s="124"/>
      <c r="F170" s="124"/>
      <c r="G170" s="124"/>
      <c r="H170" s="124"/>
      <c r="I170" s="124"/>
      <c r="J170" s="124"/>
      <c r="K170" s="124"/>
      <c r="L170" s="124"/>
      <c r="M170" s="124"/>
      <c r="N170" s="124"/>
      <c r="O170" s="124"/>
      <c r="P170" s="124"/>
      <c r="Q170" s="124"/>
      <c r="R170" s="124"/>
      <c r="S170" s="124"/>
      <c r="T170" s="124"/>
      <c r="U170" s="124"/>
      <c r="V170" s="124"/>
    </row>
    <row r="171" ht="12.75" customHeight="1">
      <c r="A171" s="124"/>
      <c r="B171" s="124"/>
      <c r="C171" s="124"/>
      <c r="D171" s="124"/>
      <c r="E171" s="124"/>
      <c r="F171" s="124"/>
      <c r="G171" s="124"/>
      <c r="H171" s="124"/>
      <c r="I171" s="124"/>
      <c r="J171" s="124"/>
      <c r="K171" s="124"/>
      <c r="L171" s="124"/>
      <c r="M171" s="124"/>
      <c r="N171" s="124"/>
      <c r="O171" s="124"/>
      <c r="P171" s="124"/>
      <c r="Q171" s="124"/>
      <c r="R171" s="124"/>
      <c r="S171" s="124"/>
      <c r="T171" s="124"/>
      <c r="U171" s="124"/>
      <c r="V171" s="124"/>
    </row>
    <row r="172" ht="12.75" customHeight="1">
      <c r="A172" s="124"/>
      <c r="B172" s="124"/>
      <c r="C172" s="124"/>
      <c r="D172" s="124"/>
      <c r="E172" s="124"/>
      <c r="F172" s="124"/>
      <c r="G172" s="124"/>
      <c r="H172" s="124"/>
      <c r="I172" s="124"/>
      <c r="J172" s="124"/>
      <c r="K172" s="124"/>
      <c r="L172" s="124"/>
      <c r="M172" s="124"/>
      <c r="N172" s="124"/>
      <c r="O172" s="124"/>
      <c r="P172" s="124"/>
      <c r="Q172" s="124"/>
      <c r="R172" s="124"/>
      <c r="S172" s="124"/>
      <c r="T172" s="124"/>
      <c r="U172" s="124"/>
      <c r="V172" s="124"/>
    </row>
    <row r="173" ht="12.75" customHeight="1">
      <c r="A173" s="124"/>
      <c r="B173" s="124"/>
      <c r="C173" s="124"/>
      <c r="D173" s="124"/>
      <c r="E173" s="124"/>
      <c r="F173" s="124"/>
      <c r="G173" s="124"/>
      <c r="H173" s="124"/>
      <c r="I173" s="124"/>
      <c r="J173" s="124"/>
      <c r="K173" s="124"/>
      <c r="L173" s="124"/>
      <c r="M173" s="124"/>
      <c r="N173" s="124"/>
      <c r="O173" s="124"/>
      <c r="P173" s="124"/>
      <c r="Q173" s="124"/>
      <c r="R173" s="124"/>
      <c r="S173" s="124"/>
      <c r="T173" s="124"/>
      <c r="U173" s="124"/>
      <c r="V173" s="124"/>
    </row>
    <row r="174" ht="12.75" customHeight="1">
      <c r="A174" s="124"/>
      <c r="B174" s="124"/>
      <c r="C174" s="124"/>
      <c r="D174" s="124"/>
      <c r="E174" s="124"/>
      <c r="F174" s="124"/>
      <c r="G174" s="124"/>
      <c r="H174" s="124"/>
      <c r="I174" s="124"/>
      <c r="J174" s="124"/>
      <c r="K174" s="124"/>
      <c r="L174" s="124"/>
      <c r="M174" s="124"/>
      <c r="N174" s="124"/>
      <c r="O174" s="124"/>
      <c r="P174" s="124"/>
      <c r="Q174" s="124"/>
      <c r="R174" s="124"/>
      <c r="S174" s="124"/>
      <c r="T174" s="124"/>
      <c r="U174" s="124"/>
      <c r="V174" s="124"/>
    </row>
    <row r="175" ht="12.75" customHeight="1">
      <c r="A175" s="124"/>
      <c r="B175" s="124"/>
      <c r="C175" s="124"/>
      <c r="D175" s="124"/>
      <c r="E175" s="124"/>
      <c r="F175" s="124"/>
      <c r="G175" s="124"/>
      <c r="H175" s="124"/>
      <c r="I175" s="124"/>
      <c r="J175" s="124"/>
      <c r="K175" s="124"/>
      <c r="L175" s="124"/>
      <c r="M175" s="124"/>
      <c r="N175" s="124"/>
      <c r="O175" s="124"/>
      <c r="P175" s="124"/>
      <c r="Q175" s="124"/>
      <c r="R175" s="124"/>
      <c r="S175" s="124"/>
      <c r="T175" s="124"/>
      <c r="U175" s="124"/>
      <c r="V175" s="124"/>
    </row>
    <row r="176" ht="12.75" customHeight="1">
      <c r="A176" s="124"/>
      <c r="B176" s="124"/>
      <c r="C176" s="124"/>
      <c r="D176" s="124"/>
      <c r="E176" s="124"/>
      <c r="F176" s="124"/>
      <c r="G176" s="124"/>
      <c r="H176" s="124"/>
      <c r="I176" s="124"/>
      <c r="J176" s="124"/>
      <c r="K176" s="124"/>
      <c r="L176" s="124"/>
      <c r="M176" s="124"/>
      <c r="N176" s="124"/>
      <c r="O176" s="124"/>
      <c r="P176" s="124"/>
      <c r="Q176" s="124"/>
      <c r="R176" s="124"/>
      <c r="S176" s="124"/>
      <c r="T176" s="124"/>
      <c r="U176" s="124"/>
      <c r="V176" s="124"/>
    </row>
    <row r="177" ht="12.75" customHeight="1">
      <c r="A177" s="124"/>
      <c r="B177" s="124"/>
      <c r="C177" s="124"/>
      <c r="D177" s="124"/>
      <c r="E177" s="124"/>
      <c r="F177" s="124"/>
      <c r="G177" s="124"/>
      <c r="H177" s="124"/>
      <c r="I177" s="124"/>
      <c r="J177" s="124"/>
      <c r="K177" s="124"/>
      <c r="L177" s="124"/>
      <c r="M177" s="124"/>
      <c r="N177" s="124"/>
      <c r="O177" s="124"/>
      <c r="P177" s="124"/>
      <c r="Q177" s="124"/>
      <c r="R177" s="124"/>
      <c r="S177" s="124"/>
      <c r="T177" s="124"/>
      <c r="U177" s="124"/>
      <c r="V177" s="124"/>
    </row>
    <row r="178" ht="12.75" customHeight="1">
      <c r="A178" s="124"/>
      <c r="B178" s="124"/>
      <c r="C178" s="124"/>
      <c r="D178" s="124"/>
      <c r="E178" s="124"/>
      <c r="F178" s="124"/>
      <c r="G178" s="124"/>
      <c r="H178" s="124"/>
      <c r="I178" s="124"/>
      <c r="J178" s="124"/>
      <c r="K178" s="124"/>
      <c r="L178" s="124"/>
      <c r="M178" s="124"/>
      <c r="N178" s="124"/>
      <c r="O178" s="124"/>
      <c r="P178" s="124"/>
      <c r="Q178" s="124"/>
      <c r="R178" s="124"/>
      <c r="S178" s="124"/>
      <c r="T178" s="124"/>
      <c r="U178" s="124"/>
      <c r="V178" s="124"/>
    </row>
    <row r="179" ht="12.75" customHeight="1">
      <c r="A179" s="124"/>
      <c r="B179" s="124"/>
      <c r="C179" s="124"/>
      <c r="D179" s="124"/>
      <c r="E179" s="124"/>
      <c r="F179" s="124"/>
      <c r="G179" s="124"/>
      <c r="H179" s="124"/>
      <c r="I179" s="124"/>
      <c r="J179" s="124"/>
      <c r="K179" s="124"/>
      <c r="L179" s="124"/>
      <c r="M179" s="124"/>
      <c r="N179" s="124"/>
      <c r="O179" s="124"/>
      <c r="P179" s="124"/>
      <c r="Q179" s="124"/>
      <c r="R179" s="124"/>
      <c r="S179" s="124"/>
      <c r="T179" s="124"/>
      <c r="U179" s="124"/>
      <c r="V179" s="124"/>
    </row>
    <row r="180" ht="12.75" customHeight="1">
      <c r="A180" s="124"/>
      <c r="B180" s="124"/>
      <c r="C180" s="124"/>
      <c r="D180" s="124"/>
      <c r="E180" s="124"/>
      <c r="F180" s="124"/>
      <c r="G180" s="124"/>
      <c r="H180" s="124"/>
      <c r="I180" s="124"/>
      <c r="J180" s="124"/>
      <c r="K180" s="124"/>
      <c r="L180" s="124"/>
      <c r="M180" s="124"/>
      <c r="N180" s="124"/>
      <c r="O180" s="124"/>
      <c r="P180" s="124"/>
      <c r="Q180" s="124"/>
      <c r="R180" s="124"/>
      <c r="S180" s="124"/>
      <c r="T180" s="124"/>
      <c r="U180" s="124"/>
      <c r="V180" s="124"/>
    </row>
    <row r="181" ht="12.75" customHeight="1">
      <c r="A181" s="124"/>
      <c r="B181" s="124"/>
      <c r="C181" s="124"/>
      <c r="D181" s="124"/>
      <c r="E181" s="124"/>
      <c r="F181" s="124"/>
      <c r="G181" s="124"/>
      <c r="H181" s="124"/>
      <c r="I181" s="124"/>
      <c r="J181" s="124"/>
      <c r="K181" s="124"/>
      <c r="L181" s="124"/>
      <c r="M181" s="124"/>
      <c r="N181" s="124"/>
      <c r="O181" s="124"/>
      <c r="P181" s="124"/>
      <c r="Q181" s="124"/>
      <c r="R181" s="124"/>
      <c r="S181" s="124"/>
      <c r="T181" s="124"/>
      <c r="U181" s="124"/>
      <c r="V181" s="124"/>
    </row>
    <row r="182" ht="12.75" customHeight="1">
      <c r="A182" s="124"/>
      <c r="B182" s="124"/>
      <c r="C182" s="124"/>
      <c r="D182" s="124"/>
      <c r="E182" s="124"/>
      <c r="F182" s="124"/>
      <c r="G182" s="124"/>
      <c r="H182" s="124"/>
      <c r="I182" s="124"/>
      <c r="J182" s="124"/>
      <c r="K182" s="124"/>
      <c r="L182" s="124"/>
      <c r="M182" s="124"/>
      <c r="N182" s="124"/>
      <c r="O182" s="124"/>
      <c r="P182" s="124"/>
      <c r="Q182" s="124"/>
      <c r="R182" s="124"/>
      <c r="S182" s="124"/>
      <c r="T182" s="124"/>
      <c r="U182" s="124"/>
      <c r="V182" s="124"/>
    </row>
    <row r="183" ht="12.75" customHeight="1">
      <c r="A183" s="124"/>
      <c r="B183" s="124"/>
      <c r="C183" s="124"/>
      <c r="D183" s="124"/>
      <c r="E183" s="124"/>
      <c r="F183" s="124"/>
      <c r="G183" s="124"/>
      <c r="H183" s="124"/>
      <c r="I183" s="124"/>
      <c r="J183" s="124"/>
      <c r="K183" s="124"/>
      <c r="L183" s="124"/>
      <c r="M183" s="124"/>
      <c r="N183" s="124"/>
      <c r="O183" s="124"/>
      <c r="P183" s="124"/>
      <c r="Q183" s="124"/>
      <c r="R183" s="124"/>
      <c r="S183" s="124"/>
      <c r="T183" s="124"/>
      <c r="U183" s="124"/>
      <c r="V183" s="124"/>
    </row>
    <row r="184" ht="12.75" customHeight="1">
      <c r="A184" s="124"/>
      <c r="B184" s="124"/>
      <c r="C184" s="124"/>
      <c r="D184" s="124"/>
      <c r="E184" s="124"/>
      <c r="F184" s="124"/>
      <c r="G184" s="124"/>
      <c r="H184" s="124"/>
      <c r="I184" s="124"/>
      <c r="J184" s="124"/>
      <c r="K184" s="124"/>
      <c r="L184" s="124"/>
      <c r="M184" s="124"/>
      <c r="N184" s="124"/>
      <c r="O184" s="124"/>
      <c r="P184" s="124"/>
      <c r="Q184" s="124"/>
      <c r="R184" s="124"/>
      <c r="S184" s="124"/>
      <c r="T184" s="124"/>
      <c r="U184" s="124"/>
      <c r="V184" s="124"/>
    </row>
    <row r="185" ht="12.75" customHeight="1">
      <c r="A185" s="124"/>
      <c r="B185" s="124"/>
      <c r="C185" s="124"/>
      <c r="D185" s="124"/>
      <c r="E185" s="124"/>
      <c r="F185" s="124"/>
      <c r="G185" s="124"/>
      <c r="H185" s="124"/>
      <c r="I185" s="124"/>
      <c r="J185" s="124"/>
      <c r="K185" s="124"/>
      <c r="L185" s="124"/>
      <c r="M185" s="124"/>
      <c r="N185" s="124"/>
      <c r="O185" s="124"/>
      <c r="P185" s="124"/>
      <c r="Q185" s="124"/>
      <c r="R185" s="124"/>
      <c r="S185" s="124"/>
      <c r="T185" s="124"/>
      <c r="U185" s="124"/>
      <c r="V185" s="124"/>
    </row>
    <row r="186" ht="12.75" customHeight="1">
      <c r="A186" s="124"/>
      <c r="B186" s="124"/>
      <c r="C186" s="124"/>
      <c r="D186" s="124"/>
      <c r="E186" s="124"/>
      <c r="F186" s="124"/>
      <c r="G186" s="124"/>
      <c r="H186" s="124"/>
      <c r="I186" s="124"/>
      <c r="J186" s="124"/>
      <c r="K186" s="124"/>
      <c r="L186" s="124"/>
      <c r="M186" s="124"/>
      <c r="N186" s="124"/>
      <c r="O186" s="124"/>
      <c r="P186" s="124"/>
      <c r="Q186" s="124"/>
      <c r="R186" s="124"/>
      <c r="S186" s="124"/>
      <c r="T186" s="124"/>
      <c r="U186" s="124"/>
      <c r="V186" s="124"/>
    </row>
    <row r="187" ht="12.75" customHeight="1">
      <c r="A187" s="124"/>
      <c r="B187" s="124"/>
      <c r="C187" s="124"/>
      <c r="D187" s="124"/>
      <c r="E187" s="124"/>
      <c r="F187" s="124"/>
      <c r="G187" s="124"/>
      <c r="H187" s="124"/>
      <c r="I187" s="124"/>
      <c r="J187" s="124"/>
      <c r="K187" s="124"/>
      <c r="L187" s="124"/>
      <c r="M187" s="124"/>
      <c r="N187" s="124"/>
      <c r="O187" s="124"/>
      <c r="P187" s="124"/>
      <c r="Q187" s="124"/>
      <c r="R187" s="124"/>
      <c r="S187" s="124"/>
      <c r="T187" s="124"/>
      <c r="U187" s="124"/>
      <c r="V187" s="124"/>
    </row>
    <row r="188" ht="12.75" customHeight="1">
      <c r="A188" s="124"/>
      <c r="B188" s="124"/>
      <c r="C188" s="124"/>
      <c r="D188" s="124"/>
      <c r="E188" s="124"/>
      <c r="F188" s="124"/>
      <c r="G188" s="124"/>
      <c r="H188" s="124"/>
      <c r="I188" s="124"/>
      <c r="J188" s="124"/>
      <c r="K188" s="124"/>
      <c r="L188" s="124"/>
      <c r="M188" s="124"/>
      <c r="N188" s="124"/>
      <c r="O188" s="124"/>
      <c r="P188" s="124"/>
      <c r="Q188" s="124"/>
      <c r="R188" s="124"/>
      <c r="S188" s="124"/>
      <c r="T188" s="124"/>
      <c r="U188" s="124"/>
      <c r="V188" s="124"/>
    </row>
    <row r="189" ht="12.75" customHeight="1">
      <c r="A189" s="124"/>
      <c r="B189" s="124"/>
      <c r="C189" s="124"/>
      <c r="D189" s="124"/>
      <c r="E189" s="124"/>
      <c r="F189" s="124"/>
      <c r="G189" s="124"/>
      <c r="H189" s="124"/>
      <c r="I189" s="124"/>
      <c r="J189" s="124"/>
      <c r="K189" s="124"/>
      <c r="L189" s="124"/>
      <c r="M189" s="124"/>
      <c r="N189" s="124"/>
      <c r="O189" s="124"/>
      <c r="P189" s="124"/>
      <c r="Q189" s="124"/>
      <c r="R189" s="124"/>
      <c r="S189" s="124"/>
      <c r="T189" s="124"/>
      <c r="U189" s="124"/>
      <c r="V189" s="124"/>
    </row>
    <row r="190" ht="12.75" customHeight="1">
      <c r="A190" s="124"/>
      <c r="B190" s="124"/>
      <c r="C190" s="124"/>
      <c r="D190" s="124"/>
      <c r="E190" s="124"/>
      <c r="F190" s="124"/>
      <c r="G190" s="124"/>
      <c r="H190" s="124"/>
      <c r="I190" s="124"/>
      <c r="J190" s="124"/>
      <c r="K190" s="124"/>
      <c r="L190" s="124"/>
      <c r="M190" s="124"/>
      <c r="N190" s="124"/>
      <c r="O190" s="124"/>
      <c r="P190" s="124"/>
      <c r="Q190" s="124"/>
      <c r="R190" s="124"/>
      <c r="S190" s="124"/>
      <c r="T190" s="124"/>
      <c r="U190" s="124"/>
      <c r="V190" s="124"/>
    </row>
    <row r="191" ht="12.75" customHeight="1">
      <c r="A191" s="124"/>
      <c r="B191" s="124"/>
      <c r="C191" s="124"/>
      <c r="D191" s="124"/>
      <c r="E191" s="124"/>
      <c r="F191" s="124"/>
      <c r="G191" s="124"/>
      <c r="H191" s="124"/>
      <c r="I191" s="124"/>
      <c r="J191" s="124"/>
      <c r="K191" s="124"/>
      <c r="L191" s="124"/>
      <c r="M191" s="124"/>
      <c r="N191" s="124"/>
      <c r="O191" s="124"/>
      <c r="P191" s="124"/>
      <c r="Q191" s="124"/>
      <c r="R191" s="124"/>
      <c r="S191" s="124"/>
      <c r="T191" s="124"/>
      <c r="U191" s="124"/>
      <c r="V191" s="124"/>
    </row>
    <row r="192" ht="12.75" customHeight="1">
      <c r="A192" s="124"/>
      <c r="B192" s="124"/>
      <c r="C192" s="124"/>
      <c r="D192" s="124"/>
      <c r="E192" s="124"/>
      <c r="F192" s="124"/>
      <c r="G192" s="124"/>
      <c r="H192" s="124"/>
      <c r="I192" s="124"/>
      <c r="J192" s="124"/>
      <c r="K192" s="124"/>
      <c r="L192" s="124"/>
      <c r="M192" s="124"/>
      <c r="N192" s="124"/>
      <c r="O192" s="124"/>
      <c r="P192" s="124"/>
      <c r="Q192" s="124"/>
      <c r="R192" s="124"/>
      <c r="S192" s="124"/>
      <c r="T192" s="124"/>
      <c r="U192" s="124"/>
      <c r="V192" s="124"/>
    </row>
    <row r="193" ht="12.75" customHeight="1">
      <c r="A193" s="124"/>
      <c r="B193" s="124"/>
      <c r="C193" s="124"/>
      <c r="D193" s="124"/>
      <c r="E193" s="124"/>
      <c r="F193" s="124"/>
      <c r="G193" s="124"/>
      <c r="H193" s="124"/>
      <c r="I193" s="124"/>
      <c r="J193" s="124"/>
      <c r="K193" s="124"/>
      <c r="L193" s="124"/>
      <c r="M193" s="124"/>
      <c r="N193" s="124"/>
      <c r="O193" s="124"/>
      <c r="P193" s="124"/>
      <c r="Q193" s="124"/>
      <c r="R193" s="124"/>
      <c r="S193" s="124"/>
      <c r="T193" s="124"/>
      <c r="U193" s="124"/>
      <c r="V193" s="124"/>
    </row>
    <row r="194" ht="12.75" customHeight="1">
      <c r="A194" s="124"/>
      <c r="B194" s="124"/>
      <c r="C194" s="124"/>
      <c r="D194" s="124"/>
      <c r="E194" s="124"/>
      <c r="F194" s="124"/>
      <c r="G194" s="124"/>
      <c r="H194" s="124"/>
      <c r="I194" s="124"/>
      <c r="J194" s="124"/>
      <c r="K194" s="124"/>
      <c r="L194" s="124"/>
      <c r="M194" s="124"/>
      <c r="N194" s="124"/>
      <c r="O194" s="124"/>
      <c r="P194" s="124"/>
      <c r="Q194" s="124"/>
      <c r="R194" s="124"/>
      <c r="S194" s="124"/>
      <c r="T194" s="124"/>
      <c r="U194" s="124"/>
      <c r="V194" s="124"/>
    </row>
    <row r="195" ht="12.75" customHeight="1">
      <c r="A195" s="124"/>
      <c r="B195" s="124"/>
      <c r="C195" s="124"/>
      <c r="D195" s="124"/>
      <c r="E195" s="124"/>
      <c r="F195" s="124"/>
      <c r="G195" s="124"/>
      <c r="H195" s="124"/>
      <c r="I195" s="124"/>
      <c r="J195" s="124"/>
      <c r="K195" s="124"/>
      <c r="L195" s="124"/>
      <c r="M195" s="124"/>
      <c r="N195" s="124"/>
      <c r="O195" s="124"/>
      <c r="P195" s="124"/>
      <c r="Q195" s="124"/>
      <c r="R195" s="124"/>
      <c r="S195" s="124"/>
      <c r="T195" s="124"/>
      <c r="U195" s="124"/>
      <c r="V195" s="124"/>
    </row>
    <row r="196" ht="12.75" customHeight="1">
      <c r="A196" s="124"/>
      <c r="B196" s="124"/>
      <c r="C196" s="124"/>
      <c r="D196" s="124"/>
      <c r="E196" s="124"/>
      <c r="F196" s="124"/>
      <c r="G196" s="124"/>
      <c r="H196" s="124"/>
      <c r="I196" s="124"/>
      <c r="J196" s="124"/>
      <c r="K196" s="124"/>
      <c r="L196" s="124"/>
      <c r="M196" s="124"/>
      <c r="N196" s="124"/>
      <c r="O196" s="124"/>
      <c r="P196" s="124"/>
      <c r="Q196" s="124"/>
      <c r="R196" s="124"/>
      <c r="S196" s="124"/>
      <c r="T196" s="124"/>
      <c r="U196" s="124"/>
      <c r="V196" s="124"/>
    </row>
    <row r="197" ht="12.75" customHeight="1">
      <c r="A197" s="124"/>
      <c r="B197" s="124"/>
      <c r="C197" s="124"/>
      <c r="D197" s="124"/>
      <c r="E197" s="124"/>
      <c r="F197" s="124"/>
      <c r="G197" s="124"/>
      <c r="H197" s="124"/>
      <c r="I197" s="124"/>
      <c r="J197" s="124"/>
      <c r="K197" s="124"/>
      <c r="L197" s="124"/>
      <c r="M197" s="124"/>
      <c r="N197" s="124"/>
      <c r="O197" s="124"/>
      <c r="P197" s="124"/>
      <c r="Q197" s="124"/>
      <c r="R197" s="124"/>
      <c r="S197" s="124"/>
      <c r="T197" s="124"/>
      <c r="U197" s="124"/>
      <c r="V197" s="124"/>
    </row>
    <row r="198" ht="12.75" customHeight="1">
      <c r="A198" s="124"/>
      <c r="B198" s="124"/>
      <c r="C198" s="124"/>
      <c r="D198" s="124"/>
      <c r="E198" s="124"/>
      <c r="F198" s="124"/>
      <c r="G198" s="124"/>
      <c r="H198" s="124"/>
      <c r="I198" s="124"/>
      <c r="J198" s="124"/>
      <c r="K198" s="124"/>
      <c r="L198" s="124"/>
      <c r="M198" s="124"/>
      <c r="N198" s="124"/>
      <c r="O198" s="124"/>
      <c r="P198" s="124"/>
      <c r="Q198" s="124"/>
      <c r="R198" s="124"/>
      <c r="S198" s="124"/>
      <c r="T198" s="124"/>
      <c r="U198" s="124"/>
      <c r="V198" s="124"/>
    </row>
    <row r="199" ht="12.75" customHeight="1">
      <c r="A199" s="124"/>
      <c r="B199" s="124"/>
      <c r="C199" s="124"/>
      <c r="D199" s="124"/>
      <c r="E199" s="124"/>
      <c r="F199" s="124"/>
      <c r="G199" s="124"/>
      <c r="H199" s="124"/>
      <c r="I199" s="124"/>
      <c r="J199" s="124"/>
      <c r="K199" s="124"/>
      <c r="L199" s="124"/>
      <c r="M199" s="124"/>
      <c r="N199" s="124"/>
      <c r="O199" s="124"/>
      <c r="P199" s="124"/>
      <c r="Q199" s="124"/>
      <c r="R199" s="124"/>
      <c r="S199" s="124"/>
      <c r="T199" s="124"/>
      <c r="U199" s="124"/>
      <c r="V199" s="124"/>
    </row>
    <row r="200" ht="12.75" customHeight="1">
      <c r="A200" s="124"/>
      <c r="B200" s="124"/>
      <c r="C200" s="124"/>
      <c r="D200" s="124"/>
      <c r="E200" s="124"/>
      <c r="F200" s="124"/>
      <c r="G200" s="124"/>
      <c r="H200" s="124"/>
      <c r="I200" s="124"/>
      <c r="J200" s="124"/>
      <c r="K200" s="124"/>
      <c r="L200" s="124"/>
      <c r="M200" s="124"/>
      <c r="N200" s="124"/>
      <c r="O200" s="124"/>
      <c r="P200" s="124"/>
      <c r="Q200" s="124"/>
      <c r="R200" s="124"/>
      <c r="S200" s="124"/>
      <c r="T200" s="124"/>
      <c r="U200" s="124"/>
      <c r="V200" s="124"/>
    </row>
    <row r="201" ht="12.75" customHeight="1">
      <c r="A201" s="124"/>
      <c r="B201" s="124"/>
      <c r="C201" s="124"/>
      <c r="D201" s="124"/>
      <c r="E201" s="124"/>
      <c r="F201" s="124"/>
      <c r="G201" s="124"/>
      <c r="H201" s="124"/>
      <c r="I201" s="124"/>
      <c r="J201" s="124"/>
      <c r="K201" s="124"/>
      <c r="L201" s="124"/>
      <c r="M201" s="124"/>
      <c r="N201" s="124"/>
      <c r="O201" s="124"/>
      <c r="P201" s="124"/>
      <c r="Q201" s="124"/>
      <c r="R201" s="124"/>
      <c r="S201" s="124"/>
      <c r="T201" s="124"/>
      <c r="U201" s="124"/>
      <c r="V201" s="124"/>
    </row>
    <row r="202" ht="12.75" customHeight="1">
      <c r="A202" s="124"/>
      <c r="B202" s="124"/>
      <c r="C202" s="124"/>
      <c r="D202" s="124"/>
      <c r="E202" s="124"/>
      <c r="F202" s="124"/>
      <c r="G202" s="124"/>
      <c r="H202" s="124"/>
      <c r="I202" s="124"/>
      <c r="J202" s="124"/>
      <c r="K202" s="124"/>
      <c r="L202" s="124"/>
      <c r="M202" s="124"/>
      <c r="N202" s="124"/>
      <c r="O202" s="124"/>
      <c r="P202" s="124"/>
      <c r="Q202" s="124"/>
      <c r="R202" s="124"/>
      <c r="S202" s="124"/>
      <c r="T202" s="124"/>
      <c r="U202" s="124"/>
      <c r="V202" s="124"/>
    </row>
    <row r="203" ht="12.75" customHeight="1">
      <c r="A203" s="124"/>
      <c r="B203" s="124"/>
      <c r="C203" s="124"/>
      <c r="D203" s="124"/>
      <c r="E203" s="124"/>
      <c r="F203" s="124"/>
      <c r="G203" s="124"/>
      <c r="H203" s="124"/>
      <c r="I203" s="124"/>
      <c r="J203" s="124"/>
      <c r="K203" s="124"/>
      <c r="L203" s="124"/>
      <c r="M203" s="124"/>
      <c r="N203" s="124"/>
      <c r="O203" s="124"/>
      <c r="P203" s="124"/>
      <c r="Q203" s="124"/>
      <c r="R203" s="124"/>
      <c r="S203" s="124"/>
      <c r="T203" s="124"/>
      <c r="U203" s="124"/>
      <c r="V203" s="124"/>
    </row>
    <row r="204" ht="12.75" customHeight="1">
      <c r="A204" s="124"/>
      <c r="B204" s="124"/>
      <c r="C204" s="124"/>
      <c r="D204" s="124"/>
      <c r="E204" s="124"/>
      <c r="F204" s="124"/>
      <c r="G204" s="124"/>
      <c r="H204" s="124"/>
      <c r="I204" s="124"/>
      <c r="J204" s="124"/>
      <c r="K204" s="124"/>
      <c r="L204" s="124"/>
      <c r="M204" s="124"/>
      <c r="N204" s="124"/>
      <c r="O204" s="124"/>
      <c r="P204" s="124"/>
      <c r="Q204" s="124"/>
      <c r="R204" s="124"/>
      <c r="S204" s="124"/>
      <c r="T204" s="124"/>
      <c r="U204" s="124"/>
      <c r="V204" s="124"/>
    </row>
    <row r="205" ht="12.75" customHeight="1">
      <c r="A205" s="124"/>
      <c r="B205" s="124"/>
      <c r="C205" s="124"/>
      <c r="D205" s="124"/>
      <c r="E205" s="124"/>
      <c r="F205" s="124"/>
      <c r="G205" s="124"/>
      <c r="H205" s="124"/>
      <c r="I205" s="124"/>
      <c r="J205" s="124"/>
      <c r="K205" s="124"/>
      <c r="L205" s="124"/>
      <c r="M205" s="124"/>
      <c r="N205" s="124"/>
      <c r="O205" s="124"/>
      <c r="P205" s="124"/>
      <c r="Q205" s="124"/>
      <c r="R205" s="124"/>
      <c r="S205" s="124"/>
      <c r="T205" s="124"/>
      <c r="U205" s="124"/>
      <c r="V205" s="124"/>
    </row>
    <row r="206" ht="12.75" customHeight="1">
      <c r="A206" s="124"/>
      <c r="B206" s="124"/>
      <c r="C206" s="124"/>
      <c r="D206" s="124"/>
      <c r="E206" s="124"/>
      <c r="F206" s="124"/>
      <c r="G206" s="124"/>
      <c r="H206" s="124"/>
      <c r="I206" s="124"/>
      <c r="J206" s="124"/>
      <c r="K206" s="124"/>
      <c r="L206" s="124"/>
      <c r="M206" s="124"/>
      <c r="N206" s="124"/>
      <c r="O206" s="124"/>
      <c r="P206" s="124"/>
      <c r="Q206" s="124"/>
      <c r="R206" s="124"/>
      <c r="S206" s="124"/>
      <c r="T206" s="124"/>
      <c r="U206" s="124"/>
      <c r="V206" s="124"/>
    </row>
    <row r="207" ht="12.75" customHeight="1">
      <c r="A207" s="124"/>
      <c r="B207" s="124"/>
      <c r="C207" s="124"/>
      <c r="D207" s="124"/>
      <c r="E207" s="124"/>
      <c r="F207" s="124"/>
      <c r="G207" s="124"/>
      <c r="H207" s="124"/>
      <c r="I207" s="124"/>
      <c r="J207" s="124"/>
      <c r="K207" s="124"/>
      <c r="L207" s="124"/>
      <c r="M207" s="124"/>
      <c r="N207" s="124"/>
      <c r="O207" s="124"/>
      <c r="P207" s="124"/>
      <c r="Q207" s="124"/>
      <c r="R207" s="124"/>
      <c r="S207" s="124"/>
      <c r="T207" s="124"/>
      <c r="U207" s="124"/>
      <c r="V207" s="124"/>
    </row>
    <row r="208" ht="12.75" customHeight="1">
      <c r="A208" s="124"/>
      <c r="B208" s="124"/>
      <c r="C208" s="124"/>
      <c r="D208" s="124"/>
      <c r="E208" s="124"/>
      <c r="F208" s="124"/>
      <c r="G208" s="124"/>
      <c r="H208" s="124"/>
      <c r="I208" s="124"/>
      <c r="J208" s="124"/>
      <c r="K208" s="124"/>
      <c r="L208" s="124"/>
      <c r="M208" s="124"/>
      <c r="N208" s="124"/>
      <c r="O208" s="124"/>
      <c r="P208" s="124"/>
      <c r="Q208" s="124"/>
      <c r="R208" s="124"/>
      <c r="S208" s="124"/>
      <c r="T208" s="124"/>
      <c r="U208" s="124"/>
      <c r="V208" s="124"/>
    </row>
    <row r="209" ht="12.75" customHeight="1">
      <c r="A209" s="124"/>
      <c r="B209" s="124"/>
      <c r="C209" s="124"/>
      <c r="D209" s="124"/>
      <c r="E209" s="124"/>
      <c r="F209" s="124"/>
      <c r="G209" s="124"/>
      <c r="H209" s="124"/>
      <c r="I209" s="124"/>
      <c r="J209" s="124"/>
      <c r="K209" s="124"/>
      <c r="L209" s="124"/>
      <c r="M209" s="124"/>
      <c r="N209" s="124"/>
      <c r="O209" s="124"/>
      <c r="P209" s="124"/>
      <c r="Q209" s="124"/>
      <c r="R209" s="124"/>
      <c r="S209" s="124"/>
      <c r="T209" s="124"/>
      <c r="U209" s="124"/>
      <c r="V209" s="124"/>
    </row>
    <row r="210" ht="12.75" customHeight="1">
      <c r="A210" s="124"/>
      <c r="B210" s="124"/>
      <c r="C210" s="124"/>
      <c r="D210" s="124"/>
      <c r="E210" s="124"/>
      <c r="F210" s="124"/>
      <c r="G210" s="124"/>
      <c r="H210" s="124"/>
      <c r="I210" s="124"/>
      <c r="J210" s="124"/>
      <c r="K210" s="124"/>
      <c r="L210" s="124"/>
      <c r="M210" s="124"/>
      <c r="N210" s="124"/>
      <c r="O210" s="124"/>
      <c r="P210" s="124"/>
      <c r="Q210" s="124"/>
      <c r="R210" s="124"/>
      <c r="S210" s="124"/>
      <c r="T210" s="124"/>
      <c r="U210" s="124"/>
      <c r="V210" s="124"/>
    </row>
    <row r="211" ht="12.75" customHeight="1">
      <c r="A211" s="124"/>
      <c r="B211" s="124"/>
      <c r="C211" s="124"/>
      <c r="D211" s="124"/>
      <c r="E211" s="124"/>
      <c r="F211" s="124"/>
      <c r="G211" s="124"/>
      <c r="H211" s="124"/>
      <c r="I211" s="124"/>
      <c r="J211" s="124"/>
      <c r="K211" s="124"/>
      <c r="L211" s="124"/>
      <c r="M211" s="124"/>
      <c r="N211" s="124"/>
      <c r="O211" s="124"/>
      <c r="P211" s="124"/>
      <c r="Q211" s="124"/>
      <c r="R211" s="124"/>
      <c r="S211" s="124"/>
      <c r="T211" s="124"/>
      <c r="U211" s="124"/>
      <c r="V211" s="124"/>
    </row>
    <row r="212" ht="12.75" customHeight="1">
      <c r="A212" s="124"/>
      <c r="B212" s="124"/>
      <c r="C212" s="124"/>
      <c r="D212" s="124"/>
      <c r="E212" s="124"/>
      <c r="F212" s="124"/>
      <c r="G212" s="124"/>
      <c r="H212" s="124"/>
      <c r="I212" s="124"/>
      <c r="J212" s="124"/>
      <c r="K212" s="124"/>
      <c r="L212" s="124"/>
      <c r="M212" s="124"/>
      <c r="N212" s="124"/>
      <c r="O212" s="124"/>
      <c r="P212" s="124"/>
      <c r="Q212" s="124"/>
      <c r="R212" s="124"/>
      <c r="S212" s="124"/>
      <c r="T212" s="124"/>
      <c r="U212" s="124"/>
      <c r="V212" s="124"/>
    </row>
    <row r="213" ht="12.75" customHeight="1">
      <c r="A213" s="124"/>
      <c r="B213" s="124"/>
      <c r="C213" s="124"/>
      <c r="D213" s="124"/>
      <c r="E213" s="124"/>
      <c r="F213" s="124"/>
      <c r="G213" s="124"/>
      <c r="H213" s="124"/>
      <c r="I213" s="124"/>
      <c r="J213" s="124"/>
      <c r="K213" s="124"/>
      <c r="L213" s="124"/>
      <c r="M213" s="124"/>
      <c r="N213" s="124"/>
      <c r="O213" s="124"/>
      <c r="P213" s="124"/>
      <c r="Q213" s="124"/>
      <c r="R213" s="124"/>
      <c r="S213" s="124"/>
      <c r="T213" s="124"/>
      <c r="U213" s="124"/>
      <c r="V213" s="124"/>
    </row>
    <row r="214" ht="12.75" customHeight="1">
      <c r="A214" s="124"/>
      <c r="B214" s="124"/>
      <c r="C214" s="124"/>
      <c r="D214" s="124"/>
      <c r="E214" s="124"/>
      <c r="F214" s="124"/>
      <c r="G214" s="124"/>
      <c r="H214" s="124"/>
      <c r="I214" s="124"/>
      <c r="J214" s="124"/>
      <c r="K214" s="124"/>
      <c r="L214" s="124"/>
      <c r="M214" s="124"/>
      <c r="N214" s="124"/>
      <c r="O214" s="124"/>
      <c r="P214" s="124"/>
      <c r="Q214" s="124"/>
      <c r="R214" s="124"/>
      <c r="S214" s="124"/>
      <c r="T214" s="124"/>
      <c r="U214" s="124"/>
      <c r="V214" s="124"/>
    </row>
    <row r="215" ht="12.75" customHeight="1">
      <c r="A215" s="124"/>
      <c r="B215" s="124"/>
      <c r="C215" s="124"/>
      <c r="D215" s="124"/>
      <c r="E215" s="124"/>
      <c r="F215" s="124"/>
      <c r="G215" s="124"/>
      <c r="H215" s="124"/>
      <c r="I215" s="124"/>
      <c r="J215" s="124"/>
      <c r="K215" s="124"/>
      <c r="L215" s="124"/>
      <c r="M215" s="124"/>
      <c r="N215" s="124"/>
      <c r="O215" s="124"/>
      <c r="P215" s="124"/>
      <c r="Q215" s="124"/>
      <c r="R215" s="124"/>
      <c r="S215" s="124"/>
      <c r="T215" s="124"/>
      <c r="U215" s="124"/>
      <c r="V215" s="124"/>
    </row>
    <row r="216" ht="12.75" customHeight="1">
      <c r="A216" s="124"/>
      <c r="B216" s="124"/>
      <c r="C216" s="124"/>
      <c r="D216" s="124"/>
      <c r="E216" s="124"/>
      <c r="F216" s="124"/>
      <c r="G216" s="124"/>
      <c r="H216" s="124"/>
      <c r="I216" s="124"/>
      <c r="J216" s="124"/>
      <c r="K216" s="124"/>
      <c r="L216" s="124"/>
      <c r="M216" s="124"/>
      <c r="N216" s="124"/>
      <c r="O216" s="124"/>
      <c r="P216" s="124"/>
      <c r="Q216" s="124"/>
      <c r="R216" s="124"/>
      <c r="S216" s="124"/>
      <c r="T216" s="124"/>
      <c r="U216" s="124"/>
      <c r="V216" s="124"/>
    </row>
    <row r="217" ht="12.75" customHeight="1">
      <c r="A217" s="124"/>
      <c r="B217" s="124"/>
      <c r="C217" s="124"/>
      <c r="D217" s="124"/>
      <c r="E217" s="124"/>
      <c r="F217" s="124"/>
      <c r="G217" s="124"/>
      <c r="H217" s="124"/>
      <c r="I217" s="124"/>
      <c r="J217" s="124"/>
      <c r="K217" s="124"/>
      <c r="L217" s="124"/>
      <c r="M217" s="124"/>
      <c r="N217" s="124"/>
      <c r="O217" s="124"/>
      <c r="P217" s="124"/>
      <c r="Q217" s="124"/>
      <c r="R217" s="124"/>
      <c r="S217" s="124"/>
      <c r="T217" s="124"/>
      <c r="U217" s="124"/>
      <c r="V217" s="124"/>
    </row>
    <row r="218" ht="12.75" customHeight="1">
      <c r="A218" s="124"/>
      <c r="B218" s="124"/>
      <c r="C218" s="124"/>
      <c r="D218" s="124"/>
      <c r="E218" s="124"/>
      <c r="F218" s="124"/>
      <c r="G218" s="124"/>
      <c r="H218" s="124"/>
      <c r="I218" s="124"/>
      <c r="J218" s="124"/>
      <c r="K218" s="124"/>
      <c r="L218" s="124"/>
      <c r="M218" s="124"/>
      <c r="N218" s="124"/>
      <c r="O218" s="124"/>
      <c r="P218" s="124"/>
      <c r="Q218" s="124"/>
      <c r="R218" s="124"/>
      <c r="S218" s="124"/>
      <c r="T218" s="124"/>
      <c r="U218" s="124"/>
      <c r="V218" s="124"/>
    </row>
    <row r="219" ht="12.75" customHeight="1">
      <c r="A219" s="124"/>
      <c r="B219" s="124"/>
      <c r="C219" s="124"/>
      <c r="D219" s="124"/>
      <c r="E219" s="124"/>
      <c r="F219" s="124"/>
      <c r="G219" s="124"/>
      <c r="H219" s="124"/>
      <c r="I219" s="124"/>
      <c r="J219" s="124"/>
      <c r="K219" s="124"/>
      <c r="L219" s="124"/>
      <c r="M219" s="124"/>
      <c r="N219" s="124"/>
      <c r="O219" s="124"/>
      <c r="P219" s="124"/>
      <c r="Q219" s="124"/>
      <c r="R219" s="124"/>
      <c r="S219" s="124"/>
      <c r="T219" s="124"/>
      <c r="U219" s="124"/>
      <c r="V219" s="124"/>
    </row>
    <row r="220" ht="12.75" customHeight="1">
      <c r="A220" s="124"/>
      <c r="B220" s="124"/>
      <c r="C220" s="124"/>
      <c r="D220" s="124"/>
      <c r="E220" s="124"/>
      <c r="F220" s="124"/>
      <c r="G220" s="124"/>
      <c r="H220" s="124"/>
      <c r="I220" s="124"/>
      <c r="J220" s="124"/>
      <c r="K220" s="124"/>
      <c r="L220" s="124"/>
      <c r="M220" s="124"/>
      <c r="N220" s="124"/>
      <c r="O220" s="124"/>
      <c r="P220" s="124"/>
      <c r="Q220" s="124"/>
      <c r="R220" s="124"/>
      <c r="S220" s="124"/>
      <c r="T220" s="124"/>
      <c r="U220" s="124"/>
      <c r="V220" s="124"/>
    </row>
    <row r="221" ht="12.75" customHeight="1">
      <c r="A221" s="124"/>
      <c r="B221" s="124"/>
      <c r="C221" s="124"/>
      <c r="D221" s="124"/>
      <c r="E221" s="124"/>
      <c r="F221" s="124"/>
      <c r="G221" s="124"/>
      <c r="H221" s="124"/>
      <c r="I221" s="124"/>
      <c r="J221" s="124"/>
      <c r="K221" s="124"/>
      <c r="L221" s="124"/>
      <c r="M221" s="124"/>
      <c r="N221" s="124"/>
      <c r="O221" s="124"/>
      <c r="P221" s="124"/>
      <c r="Q221" s="124"/>
      <c r="R221" s="124"/>
      <c r="S221" s="124"/>
      <c r="T221" s="124"/>
      <c r="U221" s="124"/>
      <c r="V221" s="124"/>
    </row>
    <row r="222" ht="12.75" customHeight="1">
      <c r="A222" s="124"/>
      <c r="B222" s="124"/>
      <c r="C222" s="124"/>
      <c r="D222" s="124"/>
      <c r="E222" s="124"/>
      <c r="F222" s="124"/>
      <c r="G222" s="124"/>
      <c r="H222" s="124"/>
      <c r="I222" s="124"/>
      <c r="J222" s="124"/>
      <c r="K222" s="124"/>
      <c r="L222" s="124"/>
      <c r="M222" s="124"/>
      <c r="N222" s="124"/>
      <c r="O222" s="124"/>
      <c r="P222" s="124"/>
      <c r="Q222" s="124"/>
      <c r="R222" s="124"/>
      <c r="S222" s="124"/>
      <c r="T222" s="124"/>
      <c r="U222" s="124"/>
      <c r="V222" s="124"/>
    </row>
    <row r="223" ht="12.75" customHeight="1">
      <c r="A223" s="124"/>
      <c r="B223" s="124"/>
      <c r="C223" s="124"/>
      <c r="D223" s="124"/>
      <c r="E223" s="124"/>
      <c r="F223" s="124"/>
      <c r="G223" s="124"/>
      <c r="H223" s="124"/>
      <c r="I223" s="124"/>
      <c r="J223" s="124"/>
      <c r="K223" s="124"/>
      <c r="L223" s="124"/>
      <c r="M223" s="124"/>
      <c r="N223" s="124"/>
      <c r="O223" s="124"/>
      <c r="P223" s="124"/>
      <c r="Q223" s="124"/>
      <c r="R223" s="124"/>
      <c r="S223" s="124"/>
      <c r="T223" s="124"/>
      <c r="U223" s="124"/>
      <c r="V223" s="124"/>
    </row>
    <row r="224" ht="12.75" customHeight="1">
      <c r="A224" s="124"/>
      <c r="B224" s="124"/>
      <c r="C224" s="124"/>
      <c r="D224" s="124"/>
      <c r="E224" s="124"/>
      <c r="F224" s="124"/>
      <c r="G224" s="124"/>
      <c r="H224" s="124"/>
      <c r="I224" s="124"/>
      <c r="J224" s="124"/>
      <c r="K224" s="124"/>
      <c r="L224" s="124"/>
      <c r="M224" s="124"/>
      <c r="N224" s="124"/>
      <c r="O224" s="124"/>
      <c r="P224" s="124"/>
      <c r="Q224" s="124"/>
      <c r="R224" s="124"/>
      <c r="S224" s="124"/>
      <c r="T224" s="124"/>
      <c r="U224" s="124"/>
      <c r="V224" s="124"/>
    </row>
    <row r="225" ht="12.75" customHeight="1">
      <c r="A225" s="124"/>
      <c r="B225" s="124"/>
      <c r="C225" s="124"/>
      <c r="D225" s="124"/>
      <c r="E225" s="124"/>
      <c r="F225" s="124"/>
      <c r="G225" s="124"/>
      <c r="H225" s="124"/>
      <c r="I225" s="124"/>
      <c r="J225" s="124"/>
      <c r="K225" s="124"/>
      <c r="L225" s="124"/>
      <c r="M225" s="124"/>
      <c r="N225" s="124"/>
      <c r="O225" s="124"/>
      <c r="P225" s="124"/>
      <c r="Q225" s="124"/>
      <c r="R225" s="124"/>
      <c r="S225" s="124"/>
      <c r="T225" s="124"/>
      <c r="U225" s="124"/>
      <c r="V225" s="124"/>
    </row>
    <row r="226" ht="12.75" customHeight="1">
      <c r="A226" s="124"/>
      <c r="B226" s="124"/>
      <c r="C226" s="124"/>
      <c r="D226" s="124"/>
      <c r="E226" s="124"/>
      <c r="F226" s="124"/>
      <c r="G226" s="124"/>
      <c r="H226" s="124"/>
      <c r="I226" s="124"/>
      <c r="J226" s="124"/>
      <c r="K226" s="124"/>
      <c r="L226" s="124"/>
      <c r="M226" s="124"/>
      <c r="N226" s="124"/>
      <c r="O226" s="124"/>
      <c r="P226" s="124"/>
      <c r="Q226" s="124"/>
      <c r="R226" s="124"/>
      <c r="S226" s="124"/>
      <c r="T226" s="124"/>
      <c r="U226" s="124"/>
      <c r="V226" s="124"/>
    </row>
    <row r="227" ht="12.75" customHeight="1">
      <c r="A227" s="124"/>
      <c r="B227" s="124"/>
      <c r="C227" s="124"/>
      <c r="D227" s="124"/>
      <c r="E227" s="124"/>
      <c r="F227" s="124"/>
      <c r="G227" s="124"/>
      <c r="H227" s="124"/>
      <c r="I227" s="124"/>
      <c r="J227" s="124"/>
      <c r="K227" s="124"/>
      <c r="L227" s="124"/>
      <c r="M227" s="124"/>
      <c r="N227" s="124"/>
      <c r="O227" s="124"/>
      <c r="P227" s="124"/>
      <c r="Q227" s="124"/>
      <c r="R227" s="124"/>
      <c r="S227" s="124"/>
      <c r="T227" s="124"/>
      <c r="U227" s="124"/>
      <c r="V227" s="124"/>
    </row>
    <row r="228" ht="12.75" customHeight="1">
      <c r="A228" s="124"/>
      <c r="B228" s="124"/>
      <c r="C228" s="124"/>
      <c r="D228" s="124"/>
      <c r="E228" s="124"/>
      <c r="F228" s="124"/>
      <c r="G228" s="124"/>
      <c r="H228" s="124"/>
      <c r="I228" s="124"/>
      <c r="J228" s="124"/>
      <c r="K228" s="124"/>
      <c r="L228" s="124"/>
      <c r="M228" s="124"/>
      <c r="N228" s="124"/>
      <c r="O228" s="124"/>
      <c r="P228" s="124"/>
      <c r="Q228" s="124"/>
      <c r="R228" s="124"/>
      <c r="S228" s="124"/>
      <c r="T228" s="124"/>
      <c r="U228" s="124"/>
      <c r="V228" s="124"/>
    </row>
    <row r="229" ht="12.75" customHeight="1">
      <c r="A229" s="124"/>
      <c r="B229" s="124"/>
      <c r="C229" s="124"/>
      <c r="D229" s="124"/>
      <c r="E229" s="124"/>
      <c r="F229" s="124"/>
      <c r="G229" s="124"/>
      <c r="H229" s="124"/>
      <c r="I229" s="124"/>
      <c r="J229" s="124"/>
      <c r="K229" s="124"/>
      <c r="L229" s="124"/>
      <c r="M229" s="124"/>
      <c r="N229" s="124"/>
      <c r="O229" s="124"/>
      <c r="P229" s="124"/>
      <c r="Q229" s="124"/>
      <c r="R229" s="124"/>
      <c r="S229" s="124"/>
      <c r="T229" s="124"/>
      <c r="U229" s="124"/>
      <c r="V229" s="124"/>
    </row>
    <row r="230" ht="12.75" customHeight="1">
      <c r="A230" s="124"/>
      <c r="B230" s="124"/>
      <c r="C230" s="124"/>
      <c r="D230" s="124"/>
      <c r="E230" s="124"/>
      <c r="F230" s="124"/>
      <c r="G230" s="124"/>
      <c r="H230" s="124"/>
      <c r="I230" s="124"/>
      <c r="J230" s="124"/>
      <c r="K230" s="124"/>
      <c r="L230" s="124"/>
      <c r="M230" s="124"/>
      <c r="N230" s="124"/>
      <c r="O230" s="124"/>
      <c r="P230" s="124"/>
      <c r="Q230" s="124"/>
      <c r="R230" s="124"/>
      <c r="S230" s="124"/>
      <c r="T230" s="124"/>
      <c r="U230" s="124"/>
      <c r="V230" s="124"/>
    </row>
    <row r="231" ht="12.75" customHeight="1">
      <c r="A231" s="124"/>
      <c r="B231" s="124"/>
      <c r="C231" s="124"/>
      <c r="D231" s="124"/>
      <c r="E231" s="124"/>
      <c r="F231" s="124"/>
      <c r="G231" s="124"/>
      <c r="H231" s="124"/>
      <c r="I231" s="124"/>
      <c r="J231" s="124"/>
      <c r="K231" s="124"/>
      <c r="L231" s="124"/>
      <c r="M231" s="124"/>
      <c r="N231" s="124"/>
      <c r="O231" s="124"/>
      <c r="P231" s="124"/>
      <c r="Q231" s="124"/>
      <c r="R231" s="124"/>
      <c r="S231" s="124"/>
      <c r="T231" s="124"/>
      <c r="U231" s="124"/>
      <c r="V231" s="124"/>
    </row>
    <row r="232" ht="12.75" customHeight="1">
      <c r="A232" s="124"/>
      <c r="B232" s="124"/>
      <c r="C232" s="124"/>
      <c r="D232" s="124"/>
      <c r="E232" s="124"/>
      <c r="F232" s="124"/>
      <c r="G232" s="124"/>
      <c r="H232" s="124"/>
      <c r="I232" s="124"/>
      <c r="J232" s="124"/>
      <c r="K232" s="124"/>
      <c r="L232" s="124"/>
      <c r="M232" s="124"/>
      <c r="N232" s="124"/>
      <c r="O232" s="124"/>
      <c r="P232" s="124"/>
      <c r="Q232" s="124"/>
      <c r="R232" s="124"/>
      <c r="S232" s="124"/>
      <c r="T232" s="124"/>
      <c r="U232" s="124"/>
      <c r="V232" s="124"/>
    </row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4:B4"/>
  </mergeCells>
  <printOptions/>
  <pageMargins bottom="0.7480314960629921" footer="0.0" header="0.0" left="0.905511811023622" right="0.5118110236220472" top="0.7480314960629921"/>
  <pageSetup fitToHeight="0"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1.88"/>
    <col customWidth="1" min="2" max="2" width="5.63"/>
    <col customWidth="1" min="3" max="3" width="8.63"/>
    <col customWidth="1" min="4" max="4" width="9.75"/>
    <col customWidth="1" min="5" max="5" width="8.0"/>
    <col customWidth="1" min="6" max="6" width="9.75"/>
    <col customWidth="1" min="7" max="26" width="8.63"/>
  </cols>
  <sheetData>
    <row r="1" ht="12.75" customHeight="1">
      <c r="A1" s="1" t="s">
        <v>0</v>
      </c>
      <c r="B1" s="8"/>
      <c r="C1" s="8"/>
      <c r="D1" s="232"/>
      <c r="E1" s="233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</row>
    <row r="2" ht="12.75" customHeight="1">
      <c r="A2" s="3"/>
      <c r="B2" s="8"/>
      <c r="C2" s="8"/>
      <c r="D2" s="232"/>
      <c r="E2" s="233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</row>
    <row r="3" ht="12.75" customHeight="1">
      <c r="A3" s="2" t="s">
        <v>1</v>
      </c>
      <c r="B3" s="8"/>
      <c r="C3" s="8"/>
      <c r="D3" s="232"/>
      <c r="E3" s="233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</row>
    <row r="4" ht="12.75" customHeight="1">
      <c r="A4" s="2"/>
      <c r="B4" s="8"/>
      <c r="C4" s="8"/>
      <c r="D4" s="232"/>
      <c r="E4" s="233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</row>
    <row r="5" ht="15.0" customHeight="1">
      <c r="A5" s="177"/>
      <c r="B5" s="3"/>
      <c r="C5" s="3"/>
      <c r="D5" s="3"/>
      <c r="E5" s="3"/>
      <c r="F5" s="3"/>
      <c r="G5" s="4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6.5" customHeight="1">
      <c r="A6" s="177"/>
      <c r="B6" s="3"/>
      <c r="C6" s="3"/>
      <c r="D6" s="4"/>
      <c r="E6" s="4"/>
      <c r="F6" s="4"/>
      <c r="G6" s="4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2.75" customHeight="1">
      <c r="A7" s="232"/>
      <c r="B7" s="8"/>
      <c r="C7" s="8"/>
      <c r="D7" s="232"/>
      <c r="E7" s="233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32"/>
    </row>
    <row r="8" ht="12.75" customHeight="1">
      <c r="A8" s="234" t="s">
        <v>234</v>
      </c>
      <c r="B8" s="235"/>
      <c r="C8" s="235"/>
      <c r="D8" s="235"/>
      <c r="E8" s="235"/>
      <c r="F8" s="236"/>
    </row>
    <row r="9" ht="12.75" customHeight="1">
      <c r="A9" s="237"/>
      <c r="B9" s="238"/>
      <c r="C9" s="238"/>
      <c r="D9" s="238"/>
      <c r="E9" s="238"/>
      <c r="F9" s="239"/>
    </row>
    <row r="10" ht="12.75" customHeight="1">
      <c r="A10" s="240"/>
      <c r="B10" s="8"/>
      <c r="C10" s="8"/>
      <c r="D10" s="241" t="s">
        <v>235</v>
      </c>
      <c r="E10" s="179"/>
      <c r="F10" s="180"/>
      <c r="G10" s="232"/>
      <c r="H10" s="232"/>
    </row>
    <row r="11" ht="12.75" customHeight="1">
      <c r="A11" s="222"/>
      <c r="B11" s="232"/>
      <c r="C11" s="232"/>
      <c r="D11" s="242" t="s">
        <v>236</v>
      </c>
      <c r="E11" s="243" t="s">
        <v>237</v>
      </c>
      <c r="F11" s="244" t="s">
        <v>238</v>
      </c>
      <c r="G11" s="232"/>
      <c r="H11" s="232"/>
    </row>
    <row r="12" ht="12.75" customHeight="1">
      <c r="A12" s="245" t="s">
        <v>239</v>
      </c>
      <c r="B12" s="246" t="s">
        <v>240</v>
      </c>
      <c r="C12" s="247">
        <v>0.02</v>
      </c>
      <c r="D12" s="248">
        <v>0.0297</v>
      </c>
      <c r="E12" s="249">
        <v>0.0508</v>
      </c>
      <c r="F12" s="250">
        <v>0.0627</v>
      </c>
      <c r="G12" s="232"/>
      <c r="H12" s="232"/>
    </row>
    <row r="13" ht="12.75" customHeight="1">
      <c r="A13" s="251" t="s">
        <v>241</v>
      </c>
      <c r="B13" s="252" t="s">
        <v>242</v>
      </c>
      <c r="C13" s="253">
        <v>0.01</v>
      </c>
      <c r="D13" s="248">
        <f>0.3%+0.56%</f>
        <v>0.0086</v>
      </c>
      <c r="E13" s="249">
        <f>0.48%+0.85%</f>
        <v>0.0133</v>
      </c>
      <c r="F13" s="250">
        <f>0.82%+0.89%</f>
        <v>0.0171</v>
      </c>
      <c r="G13" s="232"/>
      <c r="H13" s="232"/>
    </row>
    <row r="14" ht="12.75" customHeight="1">
      <c r="A14" s="251" t="s">
        <v>243</v>
      </c>
      <c r="B14" s="252" t="s">
        <v>244</v>
      </c>
      <c r="C14" s="254">
        <v>0.1</v>
      </c>
      <c r="D14" s="248">
        <v>0.0778</v>
      </c>
      <c r="E14" s="249">
        <v>0.1085</v>
      </c>
      <c r="F14" s="250">
        <v>0.1355</v>
      </c>
      <c r="G14" s="232"/>
      <c r="H14" s="232"/>
    </row>
    <row r="15" ht="12.75" customHeight="1">
      <c r="A15" s="251" t="s">
        <v>245</v>
      </c>
      <c r="B15" s="252" t="s">
        <v>246</v>
      </c>
      <c r="C15" s="255">
        <v>0.0</v>
      </c>
      <c r="D15" s="248" t="s">
        <v>247</v>
      </c>
      <c r="E15" s="256">
        <v>0.1475</v>
      </c>
      <c r="F15" s="257"/>
      <c r="G15" s="232"/>
      <c r="H15" s="232"/>
    </row>
    <row r="16" ht="12.75" customHeight="1">
      <c r="A16" s="251" t="s">
        <v>248</v>
      </c>
      <c r="B16" s="258" t="s">
        <v>249</v>
      </c>
      <c r="C16" s="253">
        <v>0.04</v>
      </c>
      <c r="D16" s="259" t="s">
        <v>250</v>
      </c>
      <c r="E16" s="260">
        <v>12.0</v>
      </c>
      <c r="F16" s="221"/>
      <c r="G16" s="232"/>
      <c r="H16" s="232"/>
    </row>
    <row r="17" ht="14.25" customHeight="1">
      <c r="A17" s="261" t="s">
        <v>251</v>
      </c>
      <c r="B17" s="262"/>
      <c r="C17" s="263">
        <v>0.11</v>
      </c>
      <c r="D17" s="214"/>
      <c r="E17" s="264"/>
      <c r="F17" s="221"/>
      <c r="G17" s="232"/>
      <c r="H17" s="232"/>
    </row>
    <row r="18" ht="12.75" customHeight="1">
      <c r="A18" s="265" t="s">
        <v>252</v>
      </c>
      <c r="B18" s="266"/>
      <c r="C18" s="267"/>
      <c r="D18" s="214"/>
      <c r="E18" s="264"/>
      <c r="F18" s="221"/>
      <c r="G18" s="232"/>
      <c r="H18" s="232"/>
    </row>
    <row r="19" ht="16.5" customHeight="1">
      <c r="A19" s="268" t="s">
        <v>253</v>
      </c>
      <c r="B19" s="269"/>
      <c r="C19" s="270"/>
      <c r="D19" s="214"/>
      <c r="E19" s="264"/>
      <c r="F19" s="221"/>
      <c r="G19" s="232"/>
      <c r="H19" s="232"/>
    </row>
    <row r="20" ht="13.5" customHeight="1">
      <c r="A20" s="271" t="s">
        <v>254</v>
      </c>
      <c r="B20" s="272"/>
      <c r="C20" s="273">
        <f>ROUND((((1+C12+C13)*(1+C14)*(1+C15))/(1-(C16+C17))-1),4)</f>
        <v>0.3329</v>
      </c>
      <c r="D20" s="274">
        <v>0.2143</v>
      </c>
      <c r="E20" s="275">
        <v>0.2717</v>
      </c>
      <c r="F20" s="276">
        <v>0.3362</v>
      </c>
      <c r="G20" s="232"/>
      <c r="H20" s="232"/>
    </row>
    <row r="21" ht="12.75" customHeight="1">
      <c r="A21" s="232"/>
      <c r="B21" s="232"/>
      <c r="C21" s="232"/>
      <c r="D21" s="232"/>
      <c r="E21" s="233"/>
      <c r="F21" s="232"/>
      <c r="G21" s="232"/>
      <c r="H21" s="232"/>
    </row>
    <row r="22" ht="12.75" customHeight="1">
      <c r="A22" s="232"/>
      <c r="B22" s="232"/>
      <c r="C22" s="232"/>
      <c r="D22" s="232"/>
      <c r="E22" s="233"/>
      <c r="F22" s="232"/>
      <c r="G22" s="232"/>
      <c r="H22" s="232"/>
    </row>
    <row r="23" ht="12.75" customHeight="1">
      <c r="A23" s="232"/>
      <c r="B23" s="232"/>
      <c r="C23" s="232"/>
      <c r="D23" s="232"/>
      <c r="E23" s="233"/>
      <c r="F23" s="232"/>
      <c r="G23" s="232"/>
      <c r="H23" s="232"/>
    </row>
    <row r="24" ht="12.75" customHeight="1">
      <c r="A24" s="232"/>
      <c r="B24" s="232"/>
      <c r="C24" s="232"/>
      <c r="D24" s="232"/>
      <c r="E24" s="233"/>
      <c r="F24" s="232"/>
      <c r="G24" s="232"/>
      <c r="H24" s="232"/>
    </row>
    <row r="25" ht="12.75" customHeight="1">
      <c r="E25" s="277"/>
    </row>
    <row r="26" ht="12.75" customHeight="1">
      <c r="E26" s="277"/>
    </row>
    <row r="27" ht="12.75" customHeight="1">
      <c r="E27" s="277"/>
    </row>
    <row r="28" ht="12.75" customHeight="1">
      <c r="E28" s="277"/>
    </row>
    <row r="29" ht="12.75" customHeight="1">
      <c r="E29" s="277"/>
    </row>
    <row r="30" ht="12.75" customHeight="1">
      <c r="E30" s="277"/>
    </row>
    <row r="31" ht="12.75" customHeight="1">
      <c r="E31" s="277"/>
    </row>
    <row r="32" ht="12.75" customHeight="1">
      <c r="E32" s="277"/>
    </row>
    <row r="33" ht="12.75" customHeight="1">
      <c r="E33" s="277"/>
    </row>
    <row r="34" ht="12.75" customHeight="1">
      <c r="E34" s="277"/>
    </row>
    <row r="35" ht="12.75" customHeight="1">
      <c r="E35" s="277"/>
    </row>
    <row r="36" ht="12.75" customHeight="1">
      <c r="E36" s="277"/>
    </row>
    <row r="37" ht="12.75" customHeight="1">
      <c r="E37" s="277"/>
    </row>
    <row r="38" ht="12.75" customHeight="1">
      <c r="E38" s="277"/>
    </row>
    <row r="39" ht="12.75" customHeight="1">
      <c r="E39" s="277"/>
    </row>
    <row r="40" ht="12.75" customHeight="1">
      <c r="E40" s="277"/>
    </row>
    <row r="41" ht="12.75" customHeight="1">
      <c r="E41" s="277"/>
    </row>
    <row r="42" ht="12.75" customHeight="1">
      <c r="E42" s="277"/>
    </row>
    <row r="43" ht="12.75" customHeight="1">
      <c r="E43" s="277"/>
    </row>
    <row r="44" ht="12.75" customHeight="1">
      <c r="E44" s="277"/>
    </row>
    <row r="45" ht="12.75" customHeight="1">
      <c r="E45" s="277"/>
    </row>
    <row r="46" ht="12.75" customHeight="1">
      <c r="E46" s="277"/>
    </row>
    <row r="47" ht="12.75" customHeight="1">
      <c r="E47" s="277"/>
    </row>
    <row r="48" ht="12.75" customHeight="1">
      <c r="E48" s="277"/>
    </row>
    <row r="49" ht="12.75" customHeight="1">
      <c r="E49" s="277"/>
    </row>
    <row r="50" ht="12.75" customHeight="1">
      <c r="E50" s="277"/>
    </row>
    <row r="51" ht="12.75" customHeight="1">
      <c r="E51" s="277"/>
    </row>
    <row r="52" ht="12.75" customHeight="1">
      <c r="E52" s="277"/>
    </row>
    <row r="53" ht="12.75" customHeight="1">
      <c r="E53" s="277"/>
    </row>
    <row r="54" ht="12.75" customHeight="1">
      <c r="E54" s="277"/>
    </row>
    <row r="55" ht="12.75" customHeight="1">
      <c r="E55" s="277"/>
    </row>
    <row r="56" ht="12.75" customHeight="1">
      <c r="E56" s="277"/>
    </row>
    <row r="57" ht="12.75" customHeight="1">
      <c r="E57" s="277"/>
    </row>
    <row r="58" ht="12.75" customHeight="1">
      <c r="E58" s="277"/>
    </row>
    <row r="59" ht="12.75" customHeight="1">
      <c r="E59" s="277"/>
    </row>
    <row r="60" ht="12.75" customHeight="1">
      <c r="E60" s="277"/>
    </row>
    <row r="61" ht="12.75" customHeight="1">
      <c r="E61" s="277"/>
    </row>
    <row r="62" ht="12.75" customHeight="1">
      <c r="E62" s="277"/>
    </row>
    <row r="63" ht="12.75" customHeight="1">
      <c r="E63" s="277"/>
    </row>
    <row r="64" ht="12.75" customHeight="1">
      <c r="E64" s="277"/>
    </row>
    <row r="65" ht="12.75" customHeight="1">
      <c r="E65" s="277"/>
    </row>
    <row r="66" ht="12.75" customHeight="1">
      <c r="E66" s="277"/>
    </row>
    <row r="67" ht="12.75" customHeight="1">
      <c r="E67" s="277"/>
    </row>
    <row r="68" ht="12.75" customHeight="1">
      <c r="E68" s="277"/>
    </row>
    <row r="69" ht="12.75" customHeight="1">
      <c r="E69" s="277"/>
    </row>
    <row r="70" ht="12.75" customHeight="1">
      <c r="E70" s="277"/>
    </row>
    <row r="71" ht="12.75" customHeight="1">
      <c r="E71" s="277"/>
    </row>
    <row r="72" ht="12.75" customHeight="1">
      <c r="E72" s="277"/>
    </row>
    <row r="73" ht="12.75" customHeight="1">
      <c r="E73" s="277"/>
    </row>
    <row r="74" ht="12.75" customHeight="1">
      <c r="E74" s="277"/>
    </row>
    <row r="75" ht="12.75" customHeight="1">
      <c r="E75" s="277"/>
    </row>
    <row r="76" ht="12.75" customHeight="1">
      <c r="E76" s="277"/>
    </row>
    <row r="77" ht="12.75" customHeight="1">
      <c r="E77" s="277"/>
    </row>
    <row r="78" ht="12.75" customHeight="1">
      <c r="E78" s="277"/>
    </row>
    <row r="79" ht="12.75" customHeight="1">
      <c r="E79" s="277"/>
    </row>
    <row r="80" ht="12.75" customHeight="1">
      <c r="E80" s="277"/>
    </row>
    <row r="81" ht="12.75" customHeight="1">
      <c r="E81" s="277"/>
    </row>
    <row r="82" ht="12.75" customHeight="1">
      <c r="E82" s="277"/>
    </row>
    <row r="83" ht="12.75" customHeight="1">
      <c r="E83" s="277"/>
    </row>
    <row r="84" ht="12.75" customHeight="1">
      <c r="E84" s="277"/>
    </row>
    <row r="85" ht="12.75" customHeight="1">
      <c r="E85" s="277"/>
    </row>
    <row r="86" ht="12.75" customHeight="1">
      <c r="E86" s="277"/>
    </row>
    <row r="87" ht="12.75" customHeight="1">
      <c r="E87" s="277"/>
    </row>
    <row r="88" ht="12.75" customHeight="1">
      <c r="E88" s="277"/>
    </row>
    <row r="89" ht="12.75" customHeight="1">
      <c r="E89" s="277"/>
    </row>
    <row r="90" ht="12.75" customHeight="1">
      <c r="E90" s="277"/>
    </row>
    <row r="91" ht="12.75" customHeight="1">
      <c r="E91" s="277"/>
    </row>
    <row r="92" ht="12.75" customHeight="1">
      <c r="E92" s="277"/>
    </row>
    <row r="93" ht="12.75" customHeight="1">
      <c r="E93" s="277"/>
    </row>
    <row r="94" ht="12.75" customHeight="1">
      <c r="E94" s="277"/>
    </row>
    <row r="95" ht="12.75" customHeight="1">
      <c r="E95" s="277"/>
    </row>
    <row r="96" ht="12.75" customHeight="1">
      <c r="E96" s="277"/>
    </row>
    <row r="97" ht="12.75" customHeight="1">
      <c r="E97" s="277"/>
    </row>
    <row r="98" ht="12.75" customHeight="1">
      <c r="E98" s="277"/>
    </row>
    <row r="99" ht="12.75" customHeight="1">
      <c r="E99" s="277"/>
    </row>
    <row r="100" ht="12.75" customHeight="1">
      <c r="E100" s="277"/>
    </row>
    <row r="101" ht="12.75" customHeight="1">
      <c r="E101" s="277"/>
    </row>
    <row r="102" ht="12.75" customHeight="1">
      <c r="E102" s="277"/>
    </row>
    <row r="103" ht="12.75" customHeight="1">
      <c r="E103" s="277"/>
    </row>
    <row r="104" ht="12.75" customHeight="1">
      <c r="E104" s="277"/>
    </row>
    <row r="105" ht="12.75" customHeight="1">
      <c r="E105" s="277"/>
    </row>
    <row r="106" ht="12.75" customHeight="1">
      <c r="E106" s="277"/>
    </row>
    <row r="107" ht="12.75" customHeight="1">
      <c r="E107" s="277"/>
    </row>
    <row r="108" ht="12.75" customHeight="1">
      <c r="E108" s="277"/>
    </row>
    <row r="109" ht="12.75" customHeight="1">
      <c r="E109" s="277"/>
    </row>
    <row r="110" ht="12.75" customHeight="1">
      <c r="E110" s="277"/>
    </row>
    <row r="111" ht="12.75" customHeight="1">
      <c r="E111" s="277"/>
    </row>
    <row r="112" ht="12.75" customHeight="1">
      <c r="E112" s="277"/>
    </row>
    <row r="113" ht="12.75" customHeight="1">
      <c r="E113" s="277"/>
    </row>
    <row r="114" ht="12.75" customHeight="1">
      <c r="E114" s="277"/>
    </row>
    <row r="115" ht="12.75" customHeight="1">
      <c r="E115" s="277"/>
    </row>
    <row r="116" ht="12.75" customHeight="1">
      <c r="E116" s="277"/>
    </row>
    <row r="117" ht="12.75" customHeight="1">
      <c r="E117" s="277"/>
    </row>
    <row r="118" ht="12.75" customHeight="1">
      <c r="E118" s="277"/>
    </row>
    <row r="119" ht="12.75" customHeight="1">
      <c r="E119" s="277"/>
    </row>
    <row r="120" ht="12.75" customHeight="1">
      <c r="E120" s="277"/>
    </row>
    <row r="121" ht="12.75" customHeight="1">
      <c r="E121" s="277"/>
    </row>
    <row r="122" ht="12.75" customHeight="1">
      <c r="E122" s="277"/>
    </row>
    <row r="123" ht="12.75" customHeight="1">
      <c r="E123" s="277"/>
    </row>
    <row r="124" ht="12.75" customHeight="1">
      <c r="E124" s="277"/>
    </row>
    <row r="125" ht="12.75" customHeight="1">
      <c r="E125" s="277"/>
    </row>
    <row r="126" ht="12.75" customHeight="1">
      <c r="E126" s="277"/>
    </row>
    <row r="127" ht="12.75" customHeight="1">
      <c r="E127" s="277"/>
    </row>
    <row r="128" ht="12.75" customHeight="1">
      <c r="E128" s="277"/>
    </row>
    <row r="129" ht="12.75" customHeight="1">
      <c r="E129" s="277"/>
    </row>
    <row r="130" ht="12.75" customHeight="1">
      <c r="E130" s="277"/>
    </row>
    <row r="131" ht="12.75" customHeight="1">
      <c r="E131" s="277"/>
    </row>
    <row r="132" ht="12.75" customHeight="1">
      <c r="E132" s="277"/>
    </row>
    <row r="133" ht="12.75" customHeight="1">
      <c r="E133" s="277"/>
    </row>
    <row r="134" ht="12.75" customHeight="1">
      <c r="E134" s="277"/>
    </row>
    <row r="135" ht="12.75" customHeight="1">
      <c r="E135" s="277"/>
    </row>
    <row r="136" ht="12.75" customHeight="1">
      <c r="E136" s="277"/>
    </row>
    <row r="137" ht="12.75" customHeight="1">
      <c r="E137" s="277"/>
    </row>
    <row r="138" ht="12.75" customHeight="1">
      <c r="E138" s="277"/>
    </row>
    <row r="139" ht="12.75" customHeight="1">
      <c r="E139" s="277"/>
    </row>
    <row r="140" ht="12.75" customHeight="1">
      <c r="E140" s="277"/>
    </row>
    <row r="141" ht="12.75" customHeight="1">
      <c r="E141" s="277"/>
    </row>
    <row r="142" ht="12.75" customHeight="1">
      <c r="E142" s="277"/>
    </row>
    <row r="143" ht="12.75" customHeight="1">
      <c r="E143" s="277"/>
    </row>
    <row r="144" ht="12.75" customHeight="1">
      <c r="E144" s="277"/>
    </row>
    <row r="145" ht="12.75" customHeight="1">
      <c r="E145" s="277"/>
    </row>
    <row r="146" ht="12.75" customHeight="1">
      <c r="E146" s="277"/>
    </row>
    <row r="147" ht="12.75" customHeight="1">
      <c r="E147" s="277"/>
    </row>
    <row r="148" ht="12.75" customHeight="1">
      <c r="E148" s="277"/>
    </row>
    <row r="149" ht="12.75" customHeight="1">
      <c r="E149" s="277"/>
    </row>
    <row r="150" ht="12.75" customHeight="1">
      <c r="E150" s="277"/>
    </row>
    <row r="151" ht="12.75" customHeight="1">
      <c r="E151" s="277"/>
    </row>
    <row r="152" ht="12.75" customHeight="1">
      <c r="E152" s="277"/>
    </row>
    <row r="153" ht="12.75" customHeight="1">
      <c r="E153" s="277"/>
    </row>
    <row r="154" ht="12.75" customHeight="1">
      <c r="E154" s="277"/>
    </row>
    <row r="155" ht="12.75" customHeight="1">
      <c r="E155" s="277"/>
    </row>
    <row r="156" ht="12.75" customHeight="1">
      <c r="E156" s="277"/>
    </row>
    <row r="157" ht="12.75" customHeight="1">
      <c r="E157" s="277"/>
    </row>
    <row r="158" ht="12.75" customHeight="1">
      <c r="E158" s="277"/>
    </row>
    <row r="159" ht="12.75" customHeight="1">
      <c r="E159" s="277"/>
    </row>
    <row r="160" ht="12.75" customHeight="1">
      <c r="E160" s="277"/>
    </row>
    <row r="161" ht="12.75" customHeight="1">
      <c r="E161" s="277"/>
    </row>
    <row r="162" ht="12.75" customHeight="1">
      <c r="E162" s="277"/>
    </row>
    <row r="163" ht="12.75" customHeight="1">
      <c r="E163" s="277"/>
    </row>
    <row r="164" ht="12.75" customHeight="1">
      <c r="E164" s="277"/>
    </row>
    <row r="165" ht="12.75" customHeight="1">
      <c r="E165" s="277"/>
    </row>
    <row r="166" ht="12.75" customHeight="1">
      <c r="E166" s="277"/>
    </row>
    <row r="167" ht="12.75" customHeight="1">
      <c r="E167" s="277"/>
    </row>
    <row r="168" ht="12.75" customHeight="1">
      <c r="E168" s="277"/>
    </row>
    <row r="169" ht="12.75" customHeight="1">
      <c r="E169" s="277"/>
    </row>
    <row r="170" ht="12.75" customHeight="1">
      <c r="E170" s="277"/>
    </row>
    <row r="171" ht="12.75" customHeight="1">
      <c r="E171" s="277"/>
    </row>
    <row r="172" ht="12.75" customHeight="1">
      <c r="E172" s="277"/>
    </row>
    <row r="173" ht="12.75" customHeight="1">
      <c r="E173" s="277"/>
    </row>
    <row r="174" ht="12.75" customHeight="1">
      <c r="E174" s="277"/>
    </row>
    <row r="175" ht="12.75" customHeight="1">
      <c r="E175" s="277"/>
    </row>
    <row r="176" ht="12.75" customHeight="1">
      <c r="E176" s="277"/>
    </row>
    <row r="177" ht="12.75" customHeight="1">
      <c r="E177" s="277"/>
    </row>
    <row r="178" ht="12.75" customHeight="1">
      <c r="E178" s="277"/>
    </row>
    <row r="179" ht="12.75" customHeight="1">
      <c r="E179" s="277"/>
    </row>
    <row r="180" ht="12.75" customHeight="1">
      <c r="E180" s="277"/>
    </row>
    <row r="181" ht="12.75" customHeight="1">
      <c r="E181" s="277"/>
    </row>
    <row r="182" ht="12.75" customHeight="1">
      <c r="E182" s="277"/>
    </row>
    <row r="183" ht="12.75" customHeight="1">
      <c r="E183" s="277"/>
    </row>
    <row r="184" ht="12.75" customHeight="1">
      <c r="E184" s="277"/>
    </row>
    <row r="185" ht="12.75" customHeight="1">
      <c r="E185" s="277"/>
    </row>
    <row r="186" ht="12.75" customHeight="1">
      <c r="E186" s="277"/>
    </row>
    <row r="187" ht="12.75" customHeight="1">
      <c r="E187" s="277"/>
    </row>
    <row r="188" ht="12.75" customHeight="1">
      <c r="E188" s="277"/>
    </row>
    <row r="189" ht="12.75" customHeight="1">
      <c r="E189" s="277"/>
    </row>
    <row r="190" ht="12.75" customHeight="1">
      <c r="E190" s="277"/>
    </row>
    <row r="191" ht="12.75" customHeight="1">
      <c r="E191" s="277"/>
    </row>
    <row r="192" ht="12.75" customHeight="1">
      <c r="E192" s="277"/>
    </row>
    <row r="193" ht="12.75" customHeight="1">
      <c r="E193" s="277"/>
    </row>
    <row r="194" ht="12.75" customHeight="1">
      <c r="E194" s="277"/>
    </row>
    <row r="195" ht="12.75" customHeight="1">
      <c r="E195" s="277"/>
    </row>
    <row r="196" ht="12.75" customHeight="1">
      <c r="E196" s="277"/>
    </row>
    <row r="197" ht="12.75" customHeight="1">
      <c r="E197" s="277"/>
    </row>
    <row r="198" ht="12.75" customHeight="1">
      <c r="E198" s="277"/>
    </row>
    <row r="199" ht="12.75" customHeight="1">
      <c r="E199" s="277"/>
    </row>
    <row r="200" ht="12.75" customHeight="1">
      <c r="E200" s="277"/>
    </row>
    <row r="201" ht="12.75" customHeight="1">
      <c r="E201" s="277"/>
    </row>
    <row r="202" ht="12.75" customHeight="1">
      <c r="E202" s="277"/>
    </row>
    <row r="203" ht="12.75" customHeight="1">
      <c r="E203" s="277"/>
    </row>
    <row r="204" ht="12.75" customHeight="1">
      <c r="E204" s="277"/>
    </row>
    <row r="205" ht="12.75" customHeight="1">
      <c r="E205" s="277"/>
    </row>
    <row r="206" ht="12.75" customHeight="1">
      <c r="E206" s="277"/>
    </row>
    <row r="207" ht="12.75" customHeight="1">
      <c r="E207" s="277"/>
    </row>
    <row r="208" ht="12.75" customHeight="1">
      <c r="E208" s="277"/>
    </row>
    <row r="209" ht="12.75" customHeight="1">
      <c r="E209" s="277"/>
    </row>
    <row r="210" ht="12.75" customHeight="1">
      <c r="E210" s="277"/>
    </row>
    <row r="211" ht="12.75" customHeight="1">
      <c r="E211" s="277"/>
    </row>
    <row r="212" ht="12.75" customHeight="1">
      <c r="E212" s="277"/>
    </row>
    <row r="213" ht="12.75" customHeight="1">
      <c r="E213" s="277"/>
    </row>
    <row r="214" ht="12.75" customHeight="1">
      <c r="E214" s="277"/>
    </row>
    <row r="215" ht="12.75" customHeight="1">
      <c r="E215" s="277"/>
    </row>
    <row r="216" ht="12.75" customHeight="1">
      <c r="E216" s="277"/>
    </row>
    <row r="217" ht="12.75" customHeight="1">
      <c r="E217" s="277"/>
    </row>
    <row r="218" ht="12.75" customHeight="1">
      <c r="E218" s="277"/>
    </row>
    <row r="219" ht="12.75" customHeight="1">
      <c r="E219" s="277"/>
    </row>
    <row r="220" ht="12.75" customHeight="1">
      <c r="E220" s="277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8:F8"/>
    <mergeCell ref="D10:F10"/>
    <mergeCell ref="B16:B17"/>
  </mergeCells>
  <printOptions/>
  <pageMargins bottom="0.7480314960629921" footer="0.0" header="0.0" left="0.905511811023622" right="0.5118110236220472" top="0.7480314960629921"/>
  <pageSetup paperSize="9" orientation="portrait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4.63"/>
    <col customWidth="1" min="2" max="2" width="20.88"/>
    <col customWidth="1" min="3" max="22" width="9.13"/>
  </cols>
  <sheetData>
    <row r="1" ht="19.5" customHeight="1">
      <c r="A1" s="278" t="s">
        <v>255</v>
      </c>
      <c r="B1" s="15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</row>
    <row r="2" ht="19.5" customHeight="1">
      <c r="A2" s="279" t="s">
        <v>256</v>
      </c>
      <c r="B2" s="280" t="s">
        <v>257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</row>
    <row r="3" ht="19.5" customHeight="1">
      <c r="A3" s="281">
        <v>1.0</v>
      </c>
      <c r="B3" s="282">
        <v>33.629999999999995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</row>
    <row r="4" ht="19.5" customHeight="1">
      <c r="A4" s="281">
        <v>2.0</v>
      </c>
      <c r="B4" s="282">
        <v>43.13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</row>
    <row r="5" ht="19.5" customHeight="1">
      <c r="A5" s="281">
        <v>3.0</v>
      </c>
      <c r="B5" s="282">
        <v>48.68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</row>
    <row r="6" ht="19.5" customHeight="1">
      <c r="A6" s="281">
        <v>4.0</v>
      </c>
      <c r="B6" s="282">
        <v>52.62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</row>
    <row r="7" ht="19.5" customHeight="1">
      <c r="A7" s="281">
        <v>5.0</v>
      </c>
      <c r="B7" s="282">
        <v>55.67999999999999</v>
      </c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</row>
    <row r="8" ht="19.5" customHeight="1">
      <c r="A8" s="281">
        <v>6.0</v>
      </c>
      <c r="B8" s="282">
        <v>58.18</v>
      </c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</row>
    <row r="9" ht="19.5" customHeight="1">
      <c r="A9" s="281">
        <v>7.0</v>
      </c>
      <c r="B9" s="282">
        <v>60.29</v>
      </c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</row>
    <row r="10" ht="19.5" customHeight="1">
      <c r="A10" s="281">
        <v>8.0</v>
      </c>
      <c r="B10" s="282">
        <v>62.12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</row>
    <row r="11" ht="19.5" customHeight="1">
      <c r="A11" s="281">
        <v>9.0</v>
      </c>
      <c r="B11" s="282">
        <v>63.73</v>
      </c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</row>
    <row r="12" ht="19.5" customHeight="1">
      <c r="A12" s="281">
        <v>10.0</v>
      </c>
      <c r="B12" s="282">
        <v>65.18</v>
      </c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</row>
    <row r="13" ht="19.5" customHeight="1">
      <c r="A13" s="281">
        <v>11.0</v>
      </c>
      <c r="B13" s="282">
        <v>66.47999999999999</v>
      </c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</row>
    <row r="14" ht="19.5" customHeight="1">
      <c r="A14" s="281">
        <v>12.0</v>
      </c>
      <c r="B14" s="282">
        <v>67.67</v>
      </c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</row>
    <row r="15" ht="19.5" customHeight="1">
      <c r="A15" s="281">
        <v>13.0</v>
      </c>
      <c r="B15" s="282">
        <v>68.77</v>
      </c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</row>
    <row r="16" ht="19.5" customHeight="1">
      <c r="A16" s="281">
        <v>14.0</v>
      </c>
      <c r="B16" s="282">
        <v>69.78999999999999</v>
      </c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</row>
    <row r="17" ht="19.5" customHeight="1">
      <c r="A17" s="283">
        <v>15.0</v>
      </c>
      <c r="B17" s="284">
        <v>70.73</v>
      </c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</row>
    <row r="18" ht="19.5" customHeight="1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</row>
    <row r="19" ht="19.5" customHeight="1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</row>
    <row r="20" ht="19.5" customHeight="1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</row>
    <row r="21" ht="19.5" customHeight="1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</row>
    <row r="22" ht="19.5" customHeight="1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</row>
    <row r="23" ht="19.5" customHeight="1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</row>
    <row r="24" ht="19.5" customHeight="1">
      <c r="A24" s="124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</row>
    <row r="25" ht="19.5" customHeight="1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</row>
    <row r="26" ht="19.5" customHeight="1">
      <c r="A26" s="124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</row>
    <row r="27" ht="19.5" customHeight="1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</row>
    <row r="28" ht="19.5" customHeight="1">
      <c r="A28" s="124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</row>
    <row r="29" ht="19.5" customHeight="1">
      <c r="A29" s="124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</row>
    <row r="30" ht="19.5" customHeight="1">
      <c r="A30" s="124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</row>
    <row r="31" ht="19.5" customHeight="1">
      <c r="A31" s="124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</row>
    <row r="32" ht="19.5" customHeight="1">
      <c r="A32" s="124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</row>
    <row r="33" ht="19.5" customHeight="1">
      <c r="A33" s="124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</row>
    <row r="34" ht="19.5" customHeight="1">
      <c r="A34" s="124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</row>
    <row r="35" ht="19.5" customHeight="1">
      <c r="A35" s="124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</row>
    <row r="36" ht="19.5" customHeight="1">
      <c r="A36" s="124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</row>
    <row r="37" ht="19.5" customHeight="1">
      <c r="A37" s="124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</row>
    <row r="38" ht="19.5" customHeight="1">
      <c r="A38" s="124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</row>
    <row r="39" ht="19.5" customHeight="1">
      <c r="A39" s="124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</row>
    <row r="40" ht="19.5" customHeight="1">
      <c r="A40" s="124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</row>
    <row r="41" ht="19.5" customHeight="1">
      <c r="A41" s="124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</row>
    <row r="42" ht="19.5" customHeight="1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</row>
    <row r="43" ht="19.5" customHeight="1">
      <c r="A43" s="124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</row>
    <row r="44" ht="19.5" customHeight="1">
      <c r="A44" s="124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</row>
    <row r="45" ht="19.5" customHeight="1">
      <c r="A45" s="124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</row>
    <row r="46" ht="19.5" customHeight="1">
      <c r="A46" s="124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</row>
    <row r="47" ht="19.5" customHeight="1">
      <c r="A47" s="124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</row>
    <row r="48" ht="19.5" customHeight="1">
      <c r="A48" s="124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</row>
    <row r="49" ht="19.5" customHeight="1">
      <c r="A49" s="124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</row>
    <row r="50" ht="19.5" customHeight="1">
      <c r="A50" s="124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</row>
    <row r="51" ht="19.5" customHeight="1">
      <c r="A51" s="124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</row>
    <row r="52" ht="19.5" customHeight="1">
      <c r="A52" s="124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</row>
    <row r="53" ht="19.5" customHeight="1">
      <c r="A53" s="124"/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</row>
    <row r="54" ht="19.5" customHeight="1">
      <c r="A54" s="124"/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</row>
    <row r="55" ht="19.5" customHeight="1">
      <c r="A55" s="124"/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</row>
    <row r="56" ht="19.5" customHeight="1">
      <c r="A56" s="124"/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</row>
    <row r="57" ht="19.5" customHeight="1">
      <c r="A57" s="124"/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</row>
    <row r="58" ht="19.5" customHeight="1">
      <c r="A58" s="124"/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</row>
    <row r="59" ht="19.5" customHeight="1">
      <c r="A59" s="124"/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</row>
    <row r="60" ht="19.5" customHeight="1">
      <c r="A60" s="124"/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</row>
    <row r="61" ht="19.5" customHeight="1">
      <c r="A61" s="124"/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</row>
    <row r="62" ht="19.5" customHeight="1">
      <c r="A62" s="124"/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</row>
    <row r="63" ht="19.5" customHeight="1">
      <c r="A63" s="124"/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</row>
    <row r="64" ht="19.5" customHeight="1">
      <c r="A64" s="124"/>
      <c r="B64" s="124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</row>
    <row r="65" ht="19.5" customHeight="1">
      <c r="A65" s="124"/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</row>
    <row r="66" ht="19.5" customHeight="1">
      <c r="A66" s="124"/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</row>
    <row r="67" ht="19.5" customHeight="1">
      <c r="A67" s="124"/>
      <c r="B67" s="124"/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</row>
    <row r="68" ht="19.5" customHeight="1">
      <c r="A68" s="124"/>
      <c r="B68" s="124"/>
      <c r="C68" s="124"/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124"/>
    </row>
    <row r="69" ht="19.5" customHeight="1">
      <c r="A69" s="124"/>
      <c r="B69" s="124"/>
      <c r="C69" s="124"/>
      <c r="D69" s="124"/>
      <c r="E69" s="124"/>
      <c r="F69" s="124"/>
      <c r="G69" s="124"/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  <c r="T69" s="124"/>
      <c r="U69" s="124"/>
      <c r="V69" s="124"/>
    </row>
    <row r="70" ht="19.5" customHeight="1">
      <c r="A70" s="124"/>
      <c r="B70" s="124"/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V70" s="124"/>
    </row>
    <row r="71" ht="19.5" customHeight="1">
      <c r="A71" s="124"/>
      <c r="B71" s="124"/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4"/>
    </row>
    <row r="72" ht="19.5" customHeight="1">
      <c r="A72" s="124"/>
      <c r="B72" s="124"/>
      <c r="C72" s="124"/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</row>
    <row r="73" ht="19.5" customHeight="1">
      <c r="A73" s="124"/>
      <c r="B73" s="124"/>
      <c r="C73" s="124"/>
      <c r="D73" s="124"/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24"/>
    </row>
    <row r="74" ht="19.5" customHeight="1">
      <c r="A74" s="124"/>
      <c r="B74" s="124"/>
      <c r="C74" s="124"/>
      <c r="D74" s="124"/>
      <c r="E74" s="124"/>
      <c r="F74" s="124"/>
      <c r="G74" s="124"/>
      <c r="H74" s="124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U74" s="124"/>
      <c r="V74" s="124"/>
    </row>
    <row r="75" ht="19.5" customHeight="1">
      <c r="A75" s="124"/>
      <c r="B75" s="124"/>
      <c r="C75" s="124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  <c r="U75" s="124"/>
      <c r="V75" s="124"/>
    </row>
    <row r="76" ht="19.5" customHeight="1">
      <c r="A76" s="124"/>
      <c r="B76" s="124"/>
      <c r="C76" s="124"/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/>
      <c r="U76" s="124"/>
      <c r="V76" s="124"/>
    </row>
    <row r="77" ht="19.5" customHeight="1">
      <c r="A77" s="124"/>
      <c r="B77" s="124"/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124"/>
    </row>
    <row r="78" ht="19.5" customHeight="1">
      <c r="A78" s="124"/>
      <c r="B78" s="124"/>
      <c r="C78" s="124"/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24"/>
      <c r="U78" s="124"/>
      <c r="V78" s="124"/>
    </row>
    <row r="79" ht="19.5" customHeight="1">
      <c r="A79" s="124"/>
      <c r="B79" s="124"/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4"/>
      <c r="T79" s="124"/>
      <c r="U79" s="124"/>
      <c r="V79" s="124"/>
    </row>
    <row r="80" ht="19.5" customHeight="1">
      <c r="A80" s="124"/>
      <c r="B80" s="124"/>
      <c r="C80" s="124"/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4"/>
      <c r="U80" s="124"/>
      <c r="V80" s="124"/>
    </row>
    <row r="81" ht="19.5" customHeight="1">
      <c r="A81" s="124"/>
      <c r="B81" s="124"/>
      <c r="C81" s="124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4"/>
      <c r="T81" s="124"/>
      <c r="U81" s="124"/>
      <c r="V81" s="124"/>
    </row>
    <row r="82" ht="19.5" customHeight="1">
      <c r="A82" s="124"/>
      <c r="B82" s="124"/>
      <c r="C82" s="124"/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</row>
    <row r="83" ht="19.5" customHeight="1">
      <c r="A83" s="124"/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  <c r="P83" s="124"/>
      <c r="Q83" s="124"/>
      <c r="R83" s="124"/>
      <c r="S83" s="124"/>
      <c r="T83" s="124"/>
      <c r="U83" s="124"/>
      <c r="V83" s="124"/>
    </row>
    <row r="84" ht="19.5" customHeight="1">
      <c r="A84" s="124"/>
      <c r="B84" s="124"/>
      <c r="C84" s="124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124"/>
      <c r="R84" s="124"/>
      <c r="S84" s="124"/>
      <c r="T84" s="124"/>
      <c r="U84" s="124"/>
      <c r="V84" s="124"/>
    </row>
    <row r="85" ht="19.5" customHeight="1">
      <c r="A85" s="124"/>
      <c r="B85" s="124"/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124"/>
      <c r="O85" s="124"/>
      <c r="P85" s="124"/>
      <c r="Q85" s="124"/>
      <c r="R85" s="124"/>
      <c r="S85" s="124"/>
      <c r="T85" s="124"/>
      <c r="U85" s="124"/>
      <c r="V85" s="124"/>
    </row>
    <row r="86" ht="19.5" customHeight="1">
      <c r="A86" s="124"/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  <c r="P86" s="124"/>
      <c r="Q86" s="124"/>
      <c r="R86" s="124"/>
      <c r="S86" s="124"/>
      <c r="T86" s="124"/>
      <c r="U86" s="124"/>
      <c r="V86" s="124"/>
    </row>
    <row r="87" ht="19.5" customHeight="1">
      <c r="A87" s="124"/>
      <c r="B87" s="124"/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  <c r="P87" s="124"/>
      <c r="Q87" s="124"/>
      <c r="R87" s="124"/>
      <c r="S87" s="124"/>
      <c r="T87" s="124"/>
      <c r="U87" s="124"/>
      <c r="V87" s="124"/>
    </row>
    <row r="88" ht="19.5" customHeight="1">
      <c r="A88" s="124"/>
      <c r="B88" s="124"/>
      <c r="C88" s="124"/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  <c r="P88" s="124"/>
      <c r="Q88" s="124"/>
      <c r="R88" s="124"/>
      <c r="S88" s="124"/>
      <c r="T88" s="124"/>
      <c r="U88" s="124"/>
      <c r="V88" s="124"/>
    </row>
    <row r="89" ht="19.5" customHeight="1">
      <c r="A89" s="124"/>
      <c r="B89" s="124"/>
      <c r="C89" s="124"/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4"/>
      <c r="Q89" s="124"/>
      <c r="R89" s="124"/>
      <c r="S89" s="124"/>
      <c r="T89" s="124"/>
      <c r="U89" s="124"/>
      <c r="V89" s="124"/>
    </row>
    <row r="90" ht="19.5" customHeight="1">
      <c r="A90" s="124"/>
      <c r="B90" s="124"/>
      <c r="C90" s="124"/>
      <c r="D90" s="124"/>
      <c r="E90" s="124"/>
      <c r="F90" s="124"/>
      <c r="G90" s="124"/>
      <c r="H90" s="124"/>
      <c r="I90" s="124"/>
      <c r="J90" s="124"/>
      <c r="K90" s="124"/>
      <c r="L90" s="124"/>
      <c r="M90" s="124"/>
      <c r="N90" s="124"/>
      <c r="O90" s="124"/>
      <c r="P90" s="124"/>
      <c r="Q90" s="124"/>
      <c r="R90" s="124"/>
      <c r="S90" s="124"/>
      <c r="T90" s="124"/>
      <c r="U90" s="124"/>
      <c r="V90" s="124"/>
    </row>
    <row r="91" ht="19.5" customHeight="1">
      <c r="A91" s="124"/>
      <c r="B91" s="124"/>
      <c r="C91" s="124"/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</row>
    <row r="92" ht="19.5" customHeight="1">
      <c r="A92" s="124"/>
      <c r="B92" s="124"/>
      <c r="C92" s="124"/>
      <c r="D92" s="124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</row>
    <row r="93" ht="19.5" customHeight="1">
      <c r="A93" s="124"/>
      <c r="B93" s="124"/>
      <c r="C93" s="124"/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</row>
    <row r="94" ht="19.5" customHeight="1">
      <c r="A94" s="124"/>
      <c r="B94" s="124"/>
      <c r="C94" s="124"/>
      <c r="D94" s="124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</row>
    <row r="95" ht="19.5" customHeight="1">
      <c r="A95" s="124"/>
      <c r="B95" s="124"/>
      <c r="C95" s="124"/>
      <c r="D95" s="124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</row>
    <row r="96" ht="19.5" customHeight="1">
      <c r="A96" s="124"/>
      <c r="B96" s="124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</row>
    <row r="97" ht="19.5" customHeight="1">
      <c r="A97" s="124"/>
      <c r="B97" s="124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</row>
    <row r="98" ht="19.5" customHeight="1">
      <c r="A98" s="124"/>
      <c r="B98" s="124"/>
      <c r="C98" s="124"/>
      <c r="D98" s="124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</row>
    <row r="99" ht="19.5" customHeight="1">
      <c r="A99" s="124"/>
      <c r="B99" s="124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</row>
    <row r="100" ht="19.5" customHeight="1">
      <c r="A100" s="124"/>
      <c r="B100" s="124"/>
      <c r="C100" s="124"/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</row>
    <row r="101" ht="19.5" customHeight="1">
      <c r="A101" s="124"/>
      <c r="B101" s="124"/>
      <c r="C101" s="124"/>
      <c r="D101" s="124"/>
      <c r="E101" s="124"/>
      <c r="F101" s="124"/>
      <c r="G101" s="124"/>
      <c r="H101" s="124"/>
      <c r="I101" s="124"/>
      <c r="J101" s="124"/>
      <c r="K101" s="124"/>
      <c r="L101" s="124"/>
      <c r="M101" s="124"/>
      <c r="N101" s="124"/>
      <c r="O101" s="124"/>
      <c r="P101" s="124"/>
      <c r="Q101" s="124"/>
      <c r="R101" s="124"/>
      <c r="S101" s="124"/>
      <c r="T101" s="124"/>
      <c r="U101" s="124"/>
      <c r="V101" s="124"/>
    </row>
    <row r="102" ht="19.5" customHeight="1">
      <c r="A102" s="124"/>
      <c r="B102" s="124"/>
      <c r="C102" s="124"/>
      <c r="D102" s="124"/>
      <c r="E102" s="124"/>
      <c r="F102" s="124"/>
      <c r="G102" s="124"/>
      <c r="H102" s="124"/>
      <c r="I102" s="124"/>
      <c r="J102" s="124"/>
      <c r="K102" s="124"/>
      <c r="L102" s="124"/>
      <c r="M102" s="124"/>
      <c r="N102" s="124"/>
      <c r="O102" s="124"/>
      <c r="P102" s="124"/>
      <c r="Q102" s="124"/>
      <c r="R102" s="124"/>
      <c r="S102" s="124"/>
      <c r="T102" s="124"/>
      <c r="U102" s="124"/>
      <c r="V102" s="124"/>
    </row>
    <row r="103" ht="19.5" customHeight="1">
      <c r="A103" s="124"/>
      <c r="B103" s="124"/>
      <c r="C103" s="124"/>
      <c r="D103" s="124"/>
      <c r="E103" s="124"/>
      <c r="F103" s="124"/>
      <c r="G103" s="124"/>
      <c r="H103" s="124"/>
      <c r="I103" s="124"/>
      <c r="J103" s="124"/>
      <c r="K103" s="124"/>
      <c r="L103" s="124"/>
      <c r="M103" s="124"/>
      <c r="N103" s="124"/>
      <c r="O103" s="124"/>
      <c r="P103" s="124"/>
      <c r="Q103" s="124"/>
      <c r="R103" s="124"/>
      <c r="S103" s="124"/>
      <c r="T103" s="124"/>
      <c r="U103" s="124"/>
      <c r="V103" s="124"/>
    </row>
    <row r="104" ht="19.5" customHeight="1">
      <c r="A104" s="124"/>
      <c r="B104" s="124"/>
      <c r="C104" s="124"/>
      <c r="D104" s="124"/>
      <c r="E104" s="124"/>
      <c r="F104" s="124"/>
      <c r="G104" s="124"/>
      <c r="H104" s="124"/>
      <c r="I104" s="124"/>
      <c r="J104" s="124"/>
      <c r="K104" s="124"/>
      <c r="L104" s="124"/>
      <c r="M104" s="124"/>
      <c r="N104" s="124"/>
      <c r="O104" s="124"/>
      <c r="P104" s="124"/>
      <c r="Q104" s="124"/>
      <c r="R104" s="124"/>
      <c r="S104" s="124"/>
      <c r="T104" s="124"/>
      <c r="U104" s="124"/>
      <c r="V104" s="124"/>
    </row>
    <row r="105" ht="19.5" customHeight="1">
      <c r="A105" s="124"/>
      <c r="B105" s="124"/>
      <c r="C105" s="124"/>
      <c r="D105" s="124"/>
      <c r="E105" s="124"/>
      <c r="F105" s="124"/>
      <c r="G105" s="124"/>
      <c r="H105" s="124"/>
      <c r="I105" s="124"/>
      <c r="J105" s="124"/>
      <c r="K105" s="124"/>
      <c r="L105" s="124"/>
      <c r="M105" s="124"/>
      <c r="N105" s="124"/>
      <c r="O105" s="124"/>
      <c r="P105" s="124"/>
      <c r="Q105" s="124"/>
      <c r="R105" s="124"/>
      <c r="S105" s="124"/>
      <c r="T105" s="124"/>
      <c r="U105" s="124"/>
      <c r="V105" s="124"/>
    </row>
    <row r="106" ht="19.5" customHeight="1">
      <c r="A106" s="124"/>
      <c r="B106" s="124"/>
      <c r="C106" s="124"/>
      <c r="D106" s="124"/>
      <c r="E106" s="124"/>
      <c r="F106" s="124"/>
      <c r="G106" s="124"/>
      <c r="H106" s="124"/>
      <c r="I106" s="124"/>
      <c r="J106" s="124"/>
      <c r="K106" s="124"/>
      <c r="L106" s="124"/>
      <c r="M106" s="124"/>
      <c r="N106" s="124"/>
      <c r="O106" s="124"/>
      <c r="P106" s="124"/>
      <c r="Q106" s="124"/>
      <c r="R106" s="124"/>
      <c r="S106" s="124"/>
      <c r="T106" s="124"/>
      <c r="U106" s="124"/>
      <c r="V106" s="124"/>
    </row>
    <row r="107" ht="19.5" customHeight="1">
      <c r="A107" s="124"/>
      <c r="B107" s="124"/>
      <c r="C107" s="124"/>
      <c r="D107" s="124"/>
      <c r="E107" s="124"/>
      <c r="F107" s="124"/>
      <c r="G107" s="124"/>
      <c r="H107" s="124"/>
      <c r="I107" s="124"/>
      <c r="J107" s="124"/>
      <c r="K107" s="124"/>
      <c r="L107" s="124"/>
      <c r="M107" s="124"/>
      <c r="N107" s="124"/>
      <c r="O107" s="124"/>
      <c r="P107" s="124"/>
      <c r="Q107" s="124"/>
      <c r="R107" s="124"/>
      <c r="S107" s="124"/>
      <c r="T107" s="124"/>
      <c r="U107" s="124"/>
      <c r="V107" s="124"/>
    </row>
    <row r="108" ht="19.5" customHeight="1">
      <c r="A108" s="124"/>
      <c r="B108" s="124"/>
      <c r="C108" s="124"/>
      <c r="D108" s="124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</row>
    <row r="109" ht="19.5" customHeight="1">
      <c r="A109" s="124"/>
      <c r="B109" s="124"/>
      <c r="C109" s="124"/>
      <c r="D109" s="124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</row>
    <row r="110" ht="19.5" customHeight="1">
      <c r="A110" s="124"/>
      <c r="B110" s="124"/>
      <c r="C110" s="124"/>
      <c r="D110" s="124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</row>
    <row r="111" ht="19.5" customHeight="1">
      <c r="A111" s="124"/>
      <c r="B111" s="124"/>
      <c r="C111" s="124"/>
      <c r="D111" s="124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</row>
    <row r="112" ht="19.5" customHeight="1">
      <c r="A112" s="124"/>
      <c r="B112" s="124"/>
      <c r="C112" s="124"/>
      <c r="D112" s="124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</row>
    <row r="113" ht="19.5" customHeight="1">
      <c r="A113" s="124"/>
      <c r="B113" s="124"/>
      <c r="C113" s="124"/>
      <c r="D113" s="124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</row>
    <row r="114" ht="19.5" customHeight="1">
      <c r="A114" s="124"/>
      <c r="B114" s="124"/>
      <c r="C114" s="124"/>
      <c r="D114" s="124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</row>
    <row r="115" ht="19.5" customHeight="1">
      <c r="A115" s="124"/>
      <c r="B115" s="124"/>
      <c r="C115" s="124"/>
      <c r="D115" s="124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</row>
    <row r="116" ht="19.5" customHeight="1">
      <c r="A116" s="124"/>
      <c r="B116" s="124"/>
      <c r="C116" s="124"/>
      <c r="D116" s="124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</row>
    <row r="117" ht="19.5" customHeight="1">
      <c r="A117" s="124"/>
      <c r="B117" s="124"/>
      <c r="C117" s="124"/>
      <c r="D117" s="124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</row>
    <row r="118" ht="19.5" customHeight="1">
      <c r="A118" s="124"/>
      <c r="B118" s="124"/>
      <c r="C118" s="124"/>
      <c r="D118" s="124"/>
      <c r="E118" s="124"/>
      <c r="F118" s="124"/>
      <c r="G118" s="124"/>
      <c r="H118" s="124"/>
      <c r="I118" s="124"/>
      <c r="J118" s="124"/>
      <c r="K118" s="124"/>
      <c r="L118" s="124"/>
      <c r="M118" s="124"/>
      <c r="N118" s="124"/>
      <c r="O118" s="124"/>
      <c r="P118" s="124"/>
      <c r="Q118" s="124"/>
      <c r="R118" s="124"/>
      <c r="S118" s="124"/>
      <c r="T118" s="124"/>
      <c r="U118" s="124"/>
      <c r="V118" s="124"/>
    </row>
    <row r="119" ht="19.5" customHeight="1">
      <c r="A119" s="124"/>
      <c r="B119" s="124"/>
      <c r="C119" s="124"/>
      <c r="D119" s="124"/>
      <c r="E119" s="124"/>
      <c r="F119" s="124"/>
      <c r="G119" s="124"/>
      <c r="H119" s="124"/>
      <c r="I119" s="124"/>
      <c r="J119" s="124"/>
      <c r="K119" s="124"/>
      <c r="L119" s="124"/>
      <c r="M119" s="124"/>
      <c r="N119" s="124"/>
      <c r="O119" s="124"/>
      <c r="P119" s="124"/>
      <c r="Q119" s="124"/>
      <c r="R119" s="124"/>
      <c r="S119" s="124"/>
      <c r="T119" s="124"/>
      <c r="U119" s="124"/>
      <c r="V119" s="124"/>
    </row>
    <row r="120" ht="19.5" customHeight="1">
      <c r="A120" s="124"/>
      <c r="B120" s="124"/>
      <c r="C120" s="124"/>
      <c r="D120" s="124"/>
      <c r="E120" s="124"/>
      <c r="F120" s="124"/>
      <c r="G120" s="124"/>
      <c r="H120" s="124"/>
      <c r="I120" s="124"/>
      <c r="J120" s="124"/>
      <c r="K120" s="124"/>
      <c r="L120" s="124"/>
      <c r="M120" s="124"/>
      <c r="N120" s="124"/>
      <c r="O120" s="124"/>
      <c r="P120" s="124"/>
      <c r="Q120" s="124"/>
      <c r="R120" s="124"/>
      <c r="S120" s="124"/>
      <c r="T120" s="124"/>
      <c r="U120" s="124"/>
      <c r="V120" s="124"/>
    </row>
    <row r="121" ht="19.5" customHeight="1">
      <c r="A121" s="124"/>
      <c r="B121" s="124"/>
      <c r="C121" s="124"/>
      <c r="D121" s="124"/>
      <c r="E121" s="124"/>
      <c r="F121" s="124"/>
      <c r="G121" s="124"/>
      <c r="H121" s="124"/>
      <c r="I121" s="124"/>
      <c r="J121" s="124"/>
      <c r="K121" s="124"/>
      <c r="L121" s="124"/>
      <c r="M121" s="124"/>
      <c r="N121" s="124"/>
      <c r="O121" s="124"/>
      <c r="P121" s="124"/>
      <c r="Q121" s="124"/>
      <c r="R121" s="124"/>
      <c r="S121" s="124"/>
      <c r="T121" s="124"/>
      <c r="U121" s="124"/>
      <c r="V121" s="124"/>
    </row>
    <row r="122" ht="19.5" customHeight="1">
      <c r="A122" s="124"/>
      <c r="B122" s="124"/>
      <c r="C122" s="124"/>
      <c r="D122" s="124"/>
      <c r="E122" s="124"/>
      <c r="F122" s="124"/>
      <c r="G122" s="124"/>
      <c r="H122" s="124"/>
      <c r="I122" s="124"/>
      <c r="J122" s="124"/>
      <c r="K122" s="124"/>
      <c r="L122" s="124"/>
      <c r="M122" s="124"/>
      <c r="N122" s="124"/>
      <c r="O122" s="124"/>
      <c r="P122" s="124"/>
      <c r="Q122" s="124"/>
      <c r="R122" s="124"/>
      <c r="S122" s="124"/>
      <c r="T122" s="124"/>
      <c r="U122" s="124"/>
      <c r="V122" s="124"/>
    </row>
    <row r="123" ht="19.5" customHeight="1">
      <c r="A123" s="124"/>
      <c r="B123" s="124"/>
      <c r="C123" s="124"/>
      <c r="D123" s="124"/>
      <c r="E123" s="124"/>
      <c r="F123" s="124"/>
      <c r="G123" s="124"/>
      <c r="H123" s="124"/>
      <c r="I123" s="124"/>
      <c r="J123" s="124"/>
      <c r="K123" s="124"/>
      <c r="L123" s="124"/>
      <c r="M123" s="124"/>
      <c r="N123" s="124"/>
      <c r="O123" s="124"/>
      <c r="P123" s="124"/>
      <c r="Q123" s="124"/>
      <c r="R123" s="124"/>
      <c r="S123" s="124"/>
      <c r="T123" s="124"/>
      <c r="U123" s="124"/>
      <c r="V123" s="124"/>
    </row>
    <row r="124" ht="19.5" customHeight="1">
      <c r="A124" s="124"/>
      <c r="B124" s="124"/>
      <c r="C124" s="124"/>
      <c r="D124" s="124"/>
      <c r="E124" s="124"/>
      <c r="F124" s="124"/>
      <c r="G124" s="124"/>
      <c r="H124" s="124"/>
      <c r="I124" s="124"/>
      <c r="J124" s="124"/>
      <c r="K124" s="124"/>
      <c r="L124" s="124"/>
      <c r="M124" s="124"/>
      <c r="N124" s="124"/>
      <c r="O124" s="124"/>
      <c r="P124" s="124"/>
      <c r="Q124" s="124"/>
      <c r="R124" s="124"/>
      <c r="S124" s="124"/>
      <c r="T124" s="124"/>
      <c r="U124" s="124"/>
      <c r="V124" s="124"/>
    </row>
    <row r="125" ht="19.5" customHeight="1">
      <c r="A125" s="124"/>
      <c r="B125" s="124"/>
      <c r="C125" s="124"/>
      <c r="D125" s="124"/>
      <c r="E125" s="124"/>
      <c r="F125" s="124"/>
      <c r="G125" s="124"/>
      <c r="H125" s="124"/>
      <c r="I125" s="124"/>
      <c r="J125" s="124"/>
      <c r="K125" s="124"/>
      <c r="L125" s="124"/>
      <c r="M125" s="124"/>
      <c r="N125" s="124"/>
      <c r="O125" s="124"/>
      <c r="P125" s="124"/>
      <c r="Q125" s="124"/>
      <c r="R125" s="124"/>
      <c r="S125" s="124"/>
      <c r="T125" s="124"/>
      <c r="U125" s="124"/>
      <c r="V125" s="124"/>
    </row>
    <row r="126" ht="19.5" customHeight="1">
      <c r="A126" s="124"/>
      <c r="B126" s="124"/>
      <c r="C126" s="124"/>
      <c r="D126" s="124"/>
      <c r="E126" s="124"/>
      <c r="F126" s="124"/>
      <c r="G126" s="124"/>
      <c r="H126" s="124"/>
      <c r="I126" s="124"/>
      <c r="J126" s="124"/>
      <c r="K126" s="124"/>
      <c r="L126" s="124"/>
      <c r="M126" s="124"/>
      <c r="N126" s="124"/>
      <c r="O126" s="124"/>
      <c r="P126" s="124"/>
      <c r="Q126" s="124"/>
      <c r="R126" s="124"/>
      <c r="S126" s="124"/>
      <c r="T126" s="124"/>
      <c r="U126" s="124"/>
      <c r="V126" s="124"/>
    </row>
    <row r="127" ht="19.5" customHeight="1">
      <c r="A127" s="124"/>
      <c r="B127" s="124"/>
      <c r="C127" s="124"/>
      <c r="D127" s="124"/>
      <c r="E127" s="124"/>
      <c r="F127" s="124"/>
      <c r="G127" s="124"/>
      <c r="H127" s="124"/>
      <c r="I127" s="124"/>
      <c r="J127" s="124"/>
      <c r="K127" s="124"/>
      <c r="L127" s="124"/>
      <c r="M127" s="124"/>
      <c r="N127" s="124"/>
      <c r="O127" s="124"/>
      <c r="P127" s="124"/>
      <c r="Q127" s="124"/>
      <c r="R127" s="124"/>
      <c r="S127" s="124"/>
      <c r="T127" s="124"/>
      <c r="U127" s="124"/>
      <c r="V127" s="124"/>
    </row>
    <row r="128" ht="19.5" customHeight="1">
      <c r="A128" s="124"/>
      <c r="B128" s="124"/>
      <c r="C128" s="124"/>
      <c r="D128" s="124"/>
      <c r="E128" s="124"/>
      <c r="F128" s="124"/>
      <c r="G128" s="124"/>
      <c r="H128" s="124"/>
      <c r="I128" s="124"/>
      <c r="J128" s="124"/>
      <c r="K128" s="124"/>
      <c r="L128" s="124"/>
      <c r="M128" s="124"/>
      <c r="N128" s="124"/>
      <c r="O128" s="124"/>
      <c r="P128" s="124"/>
      <c r="Q128" s="124"/>
      <c r="R128" s="124"/>
      <c r="S128" s="124"/>
      <c r="T128" s="124"/>
      <c r="U128" s="124"/>
      <c r="V128" s="124"/>
    </row>
    <row r="129" ht="19.5" customHeight="1">
      <c r="A129" s="124"/>
      <c r="B129" s="124"/>
      <c r="C129" s="124"/>
      <c r="D129" s="124"/>
      <c r="E129" s="124"/>
      <c r="F129" s="124"/>
      <c r="G129" s="124"/>
      <c r="H129" s="124"/>
      <c r="I129" s="124"/>
      <c r="J129" s="124"/>
      <c r="K129" s="124"/>
      <c r="L129" s="124"/>
      <c r="M129" s="124"/>
      <c r="N129" s="124"/>
      <c r="O129" s="124"/>
      <c r="P129" s="124"/>
      <c r="Q129" s="124"/>
      <c r="R129" s="124"/>
      <c r="S129" s="124"/>
      <c r="T129" s="124"/>
      <c r="U129" s="124"/>
      <c r="V129" s="124"/>
    </row>
    <row r="130" ht="19.5" customHeight="1">
      <c r="A130" s="124"/>
      <c r="B130" s="124"/>
      <c r="C130" s="124"/>
      <c r="D130" s="124"/>
      <c r="E130" s="124"/>
      <c r="F130" s="124"/>
      <c r="G130" s="124"/>
      <c r="H130" s="124"/>
      <c r="I130" s="124"/>
      <c r="J130" s="124"/>
      <c r="K130" s="124"/>
      <c r="L130" s="124"/>
      <c r="M130" s="124"/>
      <c r="N130" s="124"/>
      <c r="O130" s="124"/>
      <c r="P130" s="124"/>
      <c r="Q130" s="124"/>
      <c r="R130" s="124"/>
      <c r="S130" s="124"/>
      <c r="T130" s="124"/>
      <c r="U130" s="124"/>
      <c r="V130" s="124"/>
    </row>
    <row r="131" ht="19.5" customHeight="1">
      <c r="A131" s="124"/>
      <c r="B131" s="124"/>
      <c r="C131" s="124"/>
      <c r="D131" s="124"/>
      <c r="E131" s="124"/>
      <c r="F131" s="124"/>
      <c r="G131" s="124"/>
      <c r="H131" s="124"/>
      <c r="I131" s="124"/>
      <c r="J131" s="124"/>
      <c r="K131" s="124"/>
      <c r="L131" s="124"/>
      <c r="M131" s="124"/>
      <c r="N131" s="124"/>
      <c r="O131" s="124"/>
      <c r="P131" s="124"/>
      <c r="Q131" s="124"/>
      <c r="R131" s="124"/>
      <c r="S131" s="124"/>
      <c r="T131" s="124"/>
      <c r="U131" s="124"/>
      <c r="V131" s="124"/>
    </row>
    <row r="132" ht="19.5" customHeight="1">
      <c r="A132" s="124"/>
      <c r="B132" s="124"/>
      <c r="C132" s="124"/>
      <c r="D132" s="124"/>
      <c r="E132" s="124"/>
      <c r="F132" s="124"/>
      <c r="G132" s="124"/>
      <c r="H132" s="124"/>
      <c r="I132" s="124"/>
      <c r="J132" s="124"/>
      <c r="K132" s="124"/>
      <c r="L132" s="124"/>
      <c r="M132" s="124"/>
      <c r="N132" s="124"/>
      <c r="O132" s="124"/>
      <c r="P132" s="124"/>
      <c r="Q132" s="124"/>
      <c r="R132" s="124"/>
      <c r="S132" s="124"/>
      <c r="T132" s="124"/>
      <c r="U132" s="124"/>
      <c r="V132" s="124"/>
    </row>
    <row r="133" ht="19.5" customHeight="1">
      <c r="A133" s="124"/>
      <c r="B133" s="124"/>
      <c r="C133" s="124"/>
      <c r="D133" s="124"/>
      <c r="E133" s="124"/>
      <c r="F133" s="124"/>
      <c r="G133" s="124"/>
      <c r="H133" s="124"/>
      <c r="I133" s="124"/>
      <c r="J133" s="124"/>
      <c r="K133" s="124"/>
      <c r="L133" s="124"/>
      <c r="M133" s="124"/>
      <c r="N133" s="124"/>
      <c r="O133" s="124"/>
      <c r="P133" s="124"/>
      <c r="Q133" s="124"/>
      <c r="R133" s="124"/>
      <c r="S133" s="124"/>
      <c r="T133" s="124"/>
      <c r="U133" s="124"/>
      <c r="V133" s="124"/>
    </row>
    <row r="134" ht="19.5" customHeight="1">
      <c r="A134" s="124"/>
      <c r="B134" s="124"/>
      <c r="C134" s="124"/>
      <c r="D134" s="124"/>
      <c r="E134" s="124"/>
      <c r="F134" s="124"/>
      <c r="G134" s="124"/>
      <c r="H134" s="124"/>
      <c r="I134" s="124"/>
      <c r="J134" s="124"/>
      <c r="K134" s="124"/>
      <c r="L134" s="124"/>
      <c r="M134" s="124"/>
      <c r="N134" s="124"/>
      <c r="O134" s="124"/>
      <c r="P134" s="124"/>
      <c r="Q134" s="124"/>
      <c r="R134" s="124"/>
      <c r="S134" s="124"/>
      <c r="T134" s="124"/>
      <c r="U134" s="124"/>
      <c r="V134" s="124"/>
    </row>
    <row r="135" ht="19.5" customHeight="1">
      <c r="A135" s="124"/>
      <c r="B135" s="124"/>
      <c r="C135" s="124"/>
      <c r="D135" s="124"/>
      <c r="E135" s="124"/>
      <c r="F135" s="124"/>
      <c r="G135" s="124"/>
      <c r="H135" s="124"/>
      <c r="I135" s="124"/>
      <c r="J135" s="124"/>
      <c r="K135" s="124"/>
      <c r="L135" s="124"/>
      <c r="M135" s="124"/>
      <c r="N135" s="124"/>
      <c r="O135" s="124"/>
      <c r="P135" s="124"/>
      <c r="Q135" s="124"/>
      <c r="R135" s="124"/>
      <c r="S135" s="124"/>
      <c r="T135" s="124"/>
      <c r="U135" s="124"/>
      <c r="V135" s="124"/>
    </row>
    <row r="136" ht="19.5" customHeight="1">
      <c r="A136" s="124"/>
      <c r="B136" s="124"/>
      <c r="C136" s="124"/>
      <c r="D136" s="124"/>
      <c r="E136" s="124"/>
      <c r="F136" s="124"/>
      <c r="G136" s="124"/>
      <c r="H136" s="124"/>
      <c r="I136" s="124"/>
      <c r="J136" s="124"/>
      <c r="K136" s="124"/>
      <c r="L136" s="124"/>
      <c r="M136" s="124"/>
      <c r="N136" s="124"/>
      <c r="O136" s="124"/>
      <c r="P136" s="124"/>
      <c r="Q136" s="124"/>
      <c r="R136" s="124"/>
      <c r="S136" s="124"/>
      <c r="T136" s="124"/>
      <c r="U136" s="124"/>
      <c r="V136" s="124"/>
    </row>
    <row r="137" ht="19.5" customHeight="1">
      <c r="A137" s="124"/>
      <c r="B137" s="124"/>
      <c r="C137" s="124"/>
      <c r="D137" s="124"/>
      <c r="E137" s="124"/>
      <c r="F137" s="124"/>
      <c r="G137" s="124"/>
      <c r="H137" s="124"/>
      <c r="I137" s="124"/>
      <c r="J137" s="124"/>
      <c r="K137" s="124"/>
      <c r="L137" s="124"/>
      <c r="M137" s="124"/>
      <c r="N137" s="124"/>
      <c r="O137" s="124"/>
      <c r="P137" s="124"/>
      <c r="Q137" s="124"/>
      <c r="R137" s="124"/>
      <c r="S137" s="124"/>
      <c r="T137" s="124"/>
      <c r="U137" s="124"/>
      <c r="V137" s="124"/>
    </row>
    <row r="138" ht="19.5" customHeight="1">
      <c r="A138" s="124"/>
      <c r="B138" s="124"/>
      <c r="C138" s="124"/>
      <c r="D138" s="124"/>
      <c r="E138" s="124"/>
      <c r="F138" s="124"/>
      <c r="G138" s="124"/>
      <c r="H138" s="124"/>
      <c r="I138" s="124"/>
      <c r="J138" s="124"/>
      <c r="K138" s="124"/>
      <c r="L138" s="124"/>
      <c r="M138" s="124"/>
      <c r="N138" s="124"/>
      <c r="O138" s="124"/>
      <c r="P138" s="124"/>
      <c r="Q138" s="124"/>
      <c r="R138" s="124"/>
      <c r="S138" s="124"/>
      <c r="T138" s="124"/>
      <c r="U138" s="124"/>
      <c r="V138" s="124"/>
    </row>
    <row r="139" ht="19.5" customHeight="1">
      <c r="A139" s="124"/>
      <c r="B139" s="124"/>
      <c r="C139" s="124"/>
      <c r="D139" s="124"/>
      <c r="E139" s="124"/>
      <c r="F139" s="124"/>
      <c r="G139" s="124"/>
      <c r="H139" s="124"/>
      <c r="I139" s="124"/>
      <c r="J139" s="124"/>
      <c r="K139" s="124"/>
      <c r="L139" s="124"/>
      <c r="M139" s="124"/>
      <c r="N139" s="124"/>
      <c r="O139" s="124"/>
      <c r="P139" s="124"/>
      <c r="Q139" s="124"/>
      <c r="R139" s="124"/>
      <c r="S139" s="124"/>
      <c r="T139" s="124"/>
      <c r="U139" s="124"/>
      <c r="V139" s="124"/>
    </row>
    <row r="140" ht="19.5" customHeight="1">
      <c r="A140" s="124"/>
      <c r="B140" s="124"/>
      <c r="C140" s="124"/>
      <c r="D140" s="124"/>
      <c r="E140" s="124"/>
      <c r="F140" s="124"/>
      <c r="G140" s="124"/>
      <c r="H140" s="124"/>
      <c r="I140" s="124"/>
      <c r="J140" s="124"/>
      <c r="K140" s="124"/>
      <c r="L140" s="124"/>
      <c r="M140" s="124"/>
      <c r="N140" s="124"/>
      <c r="O140" s="124"/>
      <c r="P140" s="124"/>
      <c r="Q140" s="124"/>
      <c r="R140" s="124"/>
      <c r="S140" s="124"/>
      <c r="T140" s="124"/>
      <c r="U140" s="124"/>
      <c r="V140" s="124"/>
    </row>
    <row r="141" ht="19.5" customHeight="1">
      <c r="A141" s="124"/>
      <c r="B141" s="124"/>
      <c r="C141" s="124"/>
      <c r="D141" s="124"/>
      <c r="E141" s="124"/>
      <c r="F141" s="124"/>
      <c r="G141" s="124"/>
      <c r="H141" s="124"/>
      <c r="I141" s="124"/>
      <c r="J141" s="124"/>
      <c r="K141" s="124"/>
      <c r="L141" s="124"/>
      <c r="M141" s="124"/>
      <c r="N141" s="124"/>
      <c r="O141" s="124"/>
      <c r="P141" s="124"/>
      <c r="Q141" s="124"/>
      <c r="R141" s="124"/>
      <c r="S141" s="124"/>
      <c r="T141" s="124"/>
      <c r="U141" s="124"/>
      <c r="V141" s="124"/>
    </row>
    <row r="142" ht="19.5" customHeight="1">
      <c r="A142" s="124"/>
      <c r="B142" s="124"/>
      <c r="C142" s="124"/>
      <c r="D142" s="124"/>
      <c r="E142" s="124"/>
      <c r="F142" s="124"/>
      <c r="G142" s="124"/>
      <c r="H142" s="124"/>
      <c r="I142" s="124"/>
      <c r="J142" s="124"/>
      <c r="K142" s="124"/>
      <c r="L142" s="124"/>
      <c r="M142" s="124"/>
      <c r="N142" s="124"/>
      <c r="O142" s="124"/>
      <c r="P142" s="124"/>
      <c r="Q142" s="124"/>
      <c r="R142" s="124"/>
      <c r="S142" s="124"/>
      <c r="T142" s="124"/>
      <c r="U142" s="124"/>
      <c r="V142" s="124"/>
    </row>
    <row r="143" ht="19.5" customHeight="1">
      <c r="A143" s="124"/>
      <c r="B143" s="124"/>
      <c r="C143" s="124"/>
      <c r="D143" s="124"/>
      <c r="E143" s="124"/>
      <c r="F143" s="124"/>
      <c r="G143" s="124"/>
      <c r="H143" s="124"/>
      <c r="I143" s="124"/>
      <c r="J143" s="124"/>
      <c r="K143" s="124"/>
      <c r="L143" s="124"/>
      <c r="M143" s="124"/>
      <c r="N143" s="124"/>
      <c r="O143" s="124"/>
      <c r="P143" s="124"/>
      <c r="Q143" s="124"/>
      <c r="R143" s="124"/>
      <c r="S143" s="124"/>
      <c r="T143" s="124"/>
      <c r="U143" s="124"/>
      <c r="V143" s="124"/>
    </row>
    <row r="144" ht="19.5" customHeight="1">
      <c r="A144" s="124"/>
      <c r="B144" s="124"/>
      <c r="C144" s="124"/>
      <c r="D144" s="124"/>
      <c r="E144" s="124"/>
      <c r="F144" s="124"/>
      <c r="G144" s="124"/>
      <c r="H144" s="124"/>
      <c r="I144" s="124"/>
      <c r="J144" s="124"/>
      <c r="K144" s="124"/>
      <c r="L144" s="124"/>
      <c r="M144" s="124"/>
      <c r="N144" s="124"/>
      <c r="O144" s="124"/>
      <c r="P144" s="124"/>
      <c r="Q144" s="124"/>
      <c r="R144" s="124"/>
      <c r="S144" s="124"/>
      <c r="T144" s="124"/>
      <c r="U144" s="124"/>
      <c r="V144" s="124"/>
    </row>
    <row r="145" ht="19.5" customHeight="1">
      <c r="A145" s="124"/>
      <c r="B145" s="124"/>
      <c r="C145" s="124"/>
      <c r="D145" s="124"/>
      <c r="E145" s="124"/>
      <c r="F145" s="124"/>
      <c r="G145" s="124"/>
      <c r="H145" s="124"/>
      <c r="I145" s="124"/>
      <c r="J145" s="124"/>
      <c r="K145" s="124"/>
      <c r="L145" s="124"/>
      <c r="M145" s="124"/>
      <c r="N145" s="124"/>
      <c r="O145" s="124"/>
      <c r="P145" s="124"/>
      <c r="Q145" s="124"/>
      <c r="R145" s="124"/>
      <c r="S145" s="124"/>
      <c r="T145" s="124"/>
      <c r="U145" s="124"/>
      <c r="V145" s="124"/>
    </row>
    <row r="146" ht="19.5" customHeight="1">
      <c r="A146" s="124"/>
      <c r="B146" s="124"/>
      <c r="C146" s="124"/>
      <c r="D146" s="124"/>
      <c r="E146" s="124"/>
      <c r="F146" s="124"/>
      <c r="G146" s="124"/>
      <c r="H146" s="124"/>
      <c r="I146" s="124"/>
      <c r="J146" s="124"/>
      <c r="K146" s="124"/>
      <c r="L146" s="124"/>
      <c r="M146" s="124"/>
      <c r="N146" s="124"/>
      <c r="O146" s="124"/>
      <c r="P146" s="124"/>
      <c r="Q146" s="124"/>
      <c r="R146" s="124"/>
      <c r="S146" s="124"/>
      <c r="T146" s="124"/>
      <c r="U146" s="124"/>
      <c r="V146" s="124"/>
    </row>
    <row r="147" ht="19.5" customHeight="1">
      <c r="A147" s="124"/>
      <c r="B147" s="124"/>
      <c r="C147" s="124"/>
      <c r="D147" s="124"/>
      <c r="E147" s="124"/>
      <c r="F147" s="124"/>
      <c r="G147" s="124"/>
      <c r="H147" s="124"/>
      <c r="I147" s="124"/>
      <c r="J147" s="124"/>
      <c r="K147" s="124"/>
      <c r="L147" s="124"/>
      <c r="M147" s="124"/>
      <c r="N147" s="124"/>
      <c r="O147" s="124"/>
      <c r="P147" s="124"/>
      <c r="Q147" s="124"/>
      <c r="R147" s="124"/>
      <c r="S147" s="124"/>
      <c r="T147" s="124"/>
      <c r="U147" s="124"/>
      <c r="V147" s="124"/>
    </row>
    <row r="148" ht="19.5" customHeight="1">
      <c r="A148" s="124"/>
      <c r="B148" s="124"/>
      <c r="C148" s="124"/>
      <c r="D148" s="124"/>
      <c r="E148" s="124"/>
      <c r="F148" s="124"/>
      <c r="G148" s="124"/>
      <c r="H148" s="124"/>
      <c r="I148" s="124"/>
      <c r="J148" s="124"/>
      <c r="K148" s="124"/>
      <c r="L148" s="124"/>
      <c r="M148" s="124"/>
      <c r="N148" s="124"/>
      <c r="O148" s="124"/>
      <c r="P148" s="124"/>
      <c r="Q148" s="124"/>
      <c r="R148" s="124"/>
      <c r="S148" s="124"/>
      <c r="T148" s="124"/>
      <c r="U148" s="124"/>
      <c r="V148" s="124"/>
    </row>
    <row r="149" ht="19.5" customHeight="1">
      <c r="A149" s="124"/>
      <c r="B149" s="124"/>
      <c r="C149" s="124"/>
      <c r="D149" s="124"/>
      <c r="E149" s="124"/>
      <c r="F149" s="124"/>
      <c r="G149" s="124"/>
      <c r="H149" s="124"/>
      <c r="I149" s="124"/>
      <c r="J149" s="124"/>
      <c r="K149" s="124"/>
      <c r="L149" s="124"/>
      <c r="M149" s="124"/>
      <c r="N149" s="124"/>
      <c r="O149" s="124"/>
      <c r="P149" s="124"/>
      <c r="Q149" s="124"/>
      <c r="R149" s="124"/>
      <c r="S149" s="124"/>
      <c r="T149" s="124"/>
      <c r="U149" s="124"/>
      <c r="V149" s="124"/>
    </row>
    <row r="150" ht="19.5" customHeight="1">
      <c r="A150" s="124"/>
      <c r="B150" s="124"/>
      <c r="C150" s="124"/>
      <c r="D150" s="124"/>
      <c r="E150" s="124"/>
      <c r="F150" s="124"/>
      <c r="G150" s="124"/>
      <c r="H150" s="124"/>
      <c r="I150" s="124"/>
      <c r="J150" s="124"/>
      <c r="K150" s="124"/>
      <c r="L150" s="124"/>
      <c r="M150" s="124"/>
      <c r="N150" s="124"/>
      <c r="O150" s="124"/>
      <c r="P150" s="124"/>
      <c r="Q150" s="124"/>
      <c r="R150" s="124"/>
      <c r="S150" s="124"/>
      <c r="T150" s="124"/>
      <c r="U150" s="124"/>
      <c r="V150" s="124"/>
    </row>
    <row r="151" ht="19.5" customHeight="1">
      <c r="A151" s="124"/>
      <c r="B151" s="124"/>
      <c r="C151" s="124"/>
      <c r="D151" s="124"/>
      <c r="E151" s="124"/>
      <c r="F151" s="124"/>
      <c r="G151" s="124"/>
      <c r="H151" s="124"/>
      <c r="I151" s="124"/>
      <c r="J151" s="124"/>
      <c r="K151" s="124"/>
      <c r="L151" s="124"/>
      <c r="M151" s="124"/>
      <c r="N151" s="124"/>
      <c r="O151" s="124"/>
      <c r="P151" s="124"/>
      <c r="Q151" s="124"/>
      <c r="R151" s="124"/>
      <c r="S151" s="124"/>
      <c r="T151" s="124"/>
      <c r="U151" s="124"/>
      <c r="V151" s="124"/>
    </row>
    <row r="152" ht="19.5" customHeight="1">
      <c r="A152" s="124"/>
      <c r="B152" s="124"/>
      <c r="C152" s="124"/>
      <c r="D152" s="124"/>
      <c r="E152" s="124"/>
      <c r="F152" s="124"/>
      <c r="G152" s="124"/>
      <c r="H152" s="124"/>
      <c r="I152" s="124"/>
      <c r="J152" s="124"/>
      <c r="K152" s="124"/>
      <c r="L152" s="124"/>
      <c r="M152" s="124"/>
      <c r="N152" s="124"/>
      <c r="O152" s="124"/>
      <c r="P152" s="124"/>
      <c r="Q152" s="124"/>
      <c r="R152" s="124"/>
      <c r="S152" s="124"/>
      <c r="T152" s="124"/>
      <c r="U152" s="124"/>
      <c r="V152" s="124"/>
    </row>
    <row r="153" ht="19.5" customHeight="1">
      <c r="A153" s="124"/>
      <c r="B153" s="124"/>
      <c r="C153" s="124"/>
      <c r="D153" s="124"/>
      <c r="E153" s="124"/>
      <c r="F153" s="124"/>
      <c r="G153" s="124"/>
      <c r="H153" s="124"/>
      <c r="I153" s="124"/>
      <c r="J153" s="124"/>
      <c r="K153" s="124"/>
      <c r="L153" s="124"/>
      <c r="M153" s="124"/>
      <c r="N153" s="124"/>
      <c r="O153" s="124"/>
      <c r="P153" s="124"/>
      <c r="Q153" s="124"/>
      <c r="R153" s="124"/>
      <c r="S153" s="124"/>
      <c r="T153" s="124"/>
      <c r="U153" s="124"/>
      <c r="V153" s="124"/>
    </row>
    <row r="154" ht="19.5" customHeight="1">
      <c r="A154" s="124"/>
      <c r="B154" s="124"/>
      <c r="C154" s="124"/>
      <c r="D154" s="124"/>
      <c r="E154" s="124"/>
      <c r="F154" s="124"/>
      <c r="G154" s="124"/>
      <c r="H154" s="124"/>
      <c r="I154" s="124"/>
      <c r="J154" s="124"/>
      <c r="K154" s="124"/>
      <c r="L154" s="124"/>
      <c r="M154" s="124"/>
      <c r="N154" s="124"/>
      <c r="O154" s="124"/>
      <c r="P154" s="124"/>
      <c r="Q154" s="124"/>
      <c r="R154" s="124"/>
      <c r="S154" s="124"/>
      <c r="T154" s="124"/>
      <c r="U154" s="124"/>
      <c r="V154" s="124"/>
    </row>
    <row r="155" ht="19.5" customHeight="1">
      <c r="A155" s="124"/>
      <c r="B155" s="124"/>
      <c r="C155" s="124"/>
      <c r="D155" s="124"/>
      <c r="E155" s="124"/>
      <c r="F155" s="124"/>
      <c r="G155" s="124"/>
      <c r="H155" s="124"/>
      <c r="I155" s="124"/>
      <c r="J155" s="124"/>
      <c r="K155" s="124"/>
      <c r="L155" s="124"/>
      <c r="M155" s="124"/>
      <c r="N155" s="124"/>
      <c r="O155" s="124"/>
      <c r="P155" s="124"/>
      <c r="Q155" s="124"/>
      <c r="R155" s="124"/>
      <c r="S155" s="124"/>
      <c r="T155" s="124"/>
      <c r="U155" s="124"/>
      <c r="V155" s="124"/>
    </row>
    <row r="156" ht="19.5" customHeight="1">
      <c r="A156" s="124"/>
      <c r="B156" s="124"/>
      <c r="C156" s="124"/>
      <c r="D156" s="124"/>
      <c r="E156" s="124"/>
      <c r="F156" s="124"/>
      <c r="G156" s="124"/>
      <c r="H156" s="124"/>
      <c r="I156" s="124"/>
      <c r="J156" s="124"/>
      <c r="K156" s="124"/>
      <c r="L156" s="124"/>
      <c r="M156" s="124"/>
      <c r="N156" s="124"/>
      <c r="O156" s="124"/>
      <c r="P156" s="124"/>
      <c r="Q156" s="124"/>
      <c r="R156" s="124"/>
      <c r="S156" s="124"/>
      <c r="T156" s="124"/>
      <c r="U156" s="124"/>
      <c r="V156" s="124"/>
    </row>
    <row r="157" ht="19.5" customHeight="1">
      <c r="A157" s="124"/>
      <c r="B157" s="124"/>
      <c r="C157" s="124"/>
      <c r="D157" s="124"/>
      <c r="E157" s="124"/>
      <c r="F157" s="124"/>
      <c r="G157" s="124"/>
      <c r="H157" s="124"/>
      <c r="I157" s="124"/>
      <c r="J157" s="124"/>
      <c r="K157" s="124"/>
      <c r="L157" s="124"/>
      <c r="M157" s="124"/>
      <c r="N157" s="124"/>
      <c r="O157" s="124"/>
      <c r="P157" s="124"/>
      <c r="Q157" s="124"/>
      <c r="R157" s="124"/>
      <c r="S157" s="124"/>
      <c r="T157" s="124"/>
      <c r="U157" s="124"/>
      <c r="V157" s="124"/>
    </row>
    <row r="158" ht="19.5" customHeight="1">
      <c r="A158" s="124"/>
      <c r="B158" s="124"/>
      <c r="C158" s="124"/>
      <c r="D158" s="124"/>
      <c r="E158" s="124"/>
      <c r="F158" s="124"/>
      <c r="G158" s="124"/>
      <c r="H158" s="124"/>
      <c r="I158" s="124"/>
      <c r="J158" s="124"/>
      <c r="K158" s="124"/>
      <c r="L158" s="124"/>
      <c r="M158" s="124"/>
      <c r="N158" s="124"/>
      <c r="O158" s="124"/>
      <c r="P158" s="124"/>
      <c r="Q158" s="124"/>
      <c r="R158" s="124"/>
      <c r="S158" s="124"/>
      <c r="T158" s="124"/>
      <c r="U158" s="124"/>
      <c r="V158" s="124"/>
    </row>
    <row r="159" ht="19.5" customHeight="1">
      <c r="A159" s="124"/>
      <c r="B159" s="124"/>
      <c r="C159" s="124"/>
      <c r="D159" s="124"/>
      <c r="E159" s="124"/>
      <c r="F159" s="124"/>
      <c r="G159" s="124"/>
      <c r="H159" s="124"/>
      <c r="I159" s="124"/>
      <c r="J159" s="124"/>
      <c r="K159" s="124"/>
      <c r="L159" s="124"/>
      <c r="M159" s="124"/>
      <c r="N159" s="124"/>
      <c r="O159" s="124"/>
      <c r="P159" s="124"/>
      <c r="Q159" s="124"/>
      <c r="R159" s="124"/>
      <c r="S159" s="124"/>
      <c r="T159" s="124"/>
      <c r="U159" s="124"/>
      <c r="V159" s="124"/>
    </row>
    <row r="160" ht="19.5" customHeight="1">
      <c r="A160" s="124"/>
      <c r="B160" s="124"/>
      <c r="C160" s="124"/>
      <c r="D160" s="124"/>
      <c r="E160" s="124"/>
      <c r="F160" s="124"/>
      <c r="G160" s="124"/>
      <c r="H160" s="124"/>
      <c r="I160" s="124"/>
      <c r="J160" s="124"/>
      <c r="K160" s="124"/>
      <c r="L160" s="124"/>
      <c r="M160" s="124"/>
      <c r="N160" s="124"/>
      <c r="O160" s="124"/>
      <c r="P160" s="124"/>
      <c r="Q160" s="124"/>
      <c r="R160" s="124"/>
      <c r="S160" s="124"/>
      <c r="T160" s="124"/>
      <c r="U160" s="124"/>
      <c r="V160" s="124"/>
    </row>
    <row r="161" ht="19.5" customHeight="1">
      <c r="A161" s="124"/>
      <c r="B161" s="124"/>
      <c r="C161" s="124"/>
      <c r="D161" s="124"/>
      <c r="E161" s="124"/>
      <c r="F161" s="124"/>
      <c r="G161" s="124"/>
      <c r="H161" s="124"/>
      <c r="I161" s="124"/>
      <c r="J161" s="124"/>
      <c r="K161" s="124"/>
      <c r="L161" s="124"/>
      <c r="M161" s="124"/>
      <c r="N161" s="124"/>
      <c r="O161" s="124"/>
      <c r="P161" s="124"/>
      <c r="Q161" s="124"/>
      <c r="R161" s="124"/>
      <c r="S161" s="124"/>
      <c r="T161" s="124"/>
      <c r="U161" s="124"/>
      <c r="V161" s="124"/>
    </row>
    <row r="162" ht="19.5" customHeight="1">
      <c r="A162" s="124"/>
      <c r="B162" s="124"/>
      <c r="C162" s="124"/>
      <c r="D162" s="124"/>
      <c r="E162" s="124"/>
      <c r="F162" s="124"/>
      <c r="G162" s="124"/>
      <c r="H162" s="124"/>
      <c r="I162" s="124"/>
      <c r="J162" s="124"/>
      <c r="K162" s="124"/>
      <c r="L162" s="124"/>
      <c r="M162" s="124"/>
      <c r="N162" s="124"/>
      <c r="O162" s="124"/>
      <c r="P162" s="124"/>
      <c r="Q162" s="124"/>
      <c r="R162" s="124"/>
      <c r="S162" s="124"/>
      <c r="T162" s="124"/>
      <c r="U162" s="124"/>
      <c r="V162" s="124"/>
    </row>
    <row r="163" ht="19.5" customHeight="1">
      <c r="A163" s="124"/>
      <c r="B163" s="124"/>
      <c r="C163" s="124"/>
      <c r="D163" s="124"/>
      <c r="E163" s="124"/>
      <c r="F163" s="124"/>
      <c r="G163" s="124"/>
      <c r="H163" s="124"/>
      <c r="I163" s="124"/>
      <c r="J163" s="124"/>
      <c r="K163" s="124"/>
      <c r="L163" s="124"/>
      <c r="M163" s="124"/>
      <c r="N163" s="124"/>
      <c r="O163" s="124"/>
      <c r="P163" s="124"/>
      <c r="Q163" s="124"/>
      <c r="R163" s="124"/>
      <c r="S163" s="124"/>
      <c r="T163" s="124"/>
      <c r="U163" s="124"/>
      <c r="V163" s="124"/>
    </row>
    <row r="164" ht="19.5" customHeight="1">
      <c r="A164" s="124"/>
      <c r="B164" s="124"/>
      <c r="C164" s="124"/>
      <c r="D164" s="124"/>
      <c r="E164" s="124"/>
      <c r="F164" s="124"/>
      <c r="G164" s="124"/>
      <c r="H164" s="124"/>
      <c r="I164" s="124"/>
      <c r="J164" s="124"/>
      <c r="K164" s="124"/>
      <c r="L164" s="124"/>
      <c r="M164" s="124"/>
      <c r="N164" s="124"/>
      <c r="O164" s="124"/>
      <c r="P164" s="124"/>
      <c r="Q164" s="124"/>
      <c r="R164" s="124"/>
      <c r="S164" s="124"/>
      <c r="T164" s="124"/>
      <c r="U164" s="124"/>
      <c r="V164" s="124"/>
    </row>
    <row r="165" ht="19.5" customHeight="1">
      <c r="A165" s="124"/>
      <c r="B165" s="124"/>
      <c r="C165" s="124"/>
      <c r="D165" s="124"/>
      <c r="E165" s="124"/>
      <c r="F165" s="124"/>
      <c r="G165" s="124"/>
      <c r="H165" s="124"/>
      <c r="I165" s="124"/>
      <c r="J165" s="124"/>
      <c r="K165" s="124"/>
      <c r="L165" s="124"/>
      <c r="M165" s="124"/>
      <c r="N165" s="124"/>
      <c r="O165" s="124"/>
      <c r="P165" s="124"/>
      <c r="Q165" s="124"/>
      <c r="R165" s="124"/>
      <c r="S165" s="124"/>
      <c r="T165" s="124"/>
      <c r="U165" s="124"/>
      <c r="V165" s="124"/>
    </row>
    <row r="166" ht="19.5" customHeight="1">
      <c r="A166" s="124"/>
      <c r="B166" s="124"/>
      <c r="C166" s="124"/>
      <c r="D166" s="124"/>
      <c r="E166" s="124"/>
      <c r="F166" s="124"/>
      <c r="G166" s="124"/>
      <c r="H166" s="124"/>
      <c r="I166" s="124"/>
      <c r="J166" s="124"/>
      <c r="K166" s="124"/>
      <c r="L166" s="124"/>
      <c r="M166" s="124"/>
      <c r="N166" s="124"/>
      <c r="O166" s="124"/>
      <c r="P166" s="124"/>
      <c r="Q166" s="124"/>
      <c r="R166" s="124"/>
      <c r="S166" s="124"/>
      <c r="T166" s="124"/>
      <c r="U166" s="124"/>
      <c r="V166" s="124"/>
    </row>
    <row r="167" ht="19.5" customHeight="1">
      <c r="A167" s="124"/>
      <c r="B167" s="124"/>
      <c r="C167" s="124"/>
      <c r="D167" s="124"/>
      <c r="E167" s="124"/>
      <c r="F167" s="124"/>
      <c r="G167" s="124"/>
      <c r="H167" s="124"/>
      <c r="I167" s="124"/>
      <c r="J167" s="124"/>
      <c r="K167" s="124"/>
      <c r="L167" s="124"/>
      <c r="M167" s="124"/>
      <c r="N167" s="124"/>
      <c r="O167" s="124"/>
      <c r="P167" s="124"/>
      <c r="Q167" s="124"/>
      <c r="R167" s="124"/>
      <c r="S167" s="124"/>
      <c r="T167" s="124"/>
      <c r="U167" s="124"/>
      <c r="V167" s="124"/>
    </row>
    <row r="168" ht="19.5" customHeight="1">
      <c r="A168" s="124"/>
      <c r="B168" s="124"/>
      <c r="C168" s="124"/>
      <c r="D168" s="124"/>
      <c r="E168" s="124"/>
      <c r="F168" s="124"/>
      <c r="G168" s="124"/>
      <c r="H168" s="124"/>
      <c r="I168" s="124"/>
      <c r="J168" s="124"/>
      <c r="K168" s="124"/>
      <c r="L168" s="124"/>
      <c r="M168" s="124"/>
      <c r="N168" s="124"/>
      <c r="O168" s="124"/>
      <c r="P168" s="124"/>
      <c r="Q168" s="124"/>
      <c r="R168" s="124"/>
      <c r="S168" s="124"/>
      <c r="T168" s="124"/>
      <c r="U168" s="124"/>
      <c r="V168" s="124"/>
    </row>
    <row r="169" ht="19.5" customHeight="1">
      <c r="A169" s="124"/>
      <c r="B169" s="124"/>
      <c r="C169" s="124"/>
      <c r="D169" s="124"/>
      <c r="E169" s="124"/>
      <c r="F169" s="124"/>
      <c r="G169" s="124"/>
      <c r="H169" s="124"/>
      <c r="I169" s="124"/>
      <c r="J169" s="124"/>
      <c r="K169" s="124"/>
      <c r="L169" s="124"/>
      <c r="M169" s="124"/>
      <c r="N169" s="124"/>
      <c r="O169" s="124"/>
      <c r="P169" s="124"/>
      <c r="Q169" s="124"/>
      <c r="R169" s="124"/>
      <c r="S169" s="124"/>
      <c r="T169" s="124"/>
      <c r="U169" s="124"/>
      <c r="V169" s="124"/>
    </row>
    <row r="170" ht="19.5" customHeight="1">
      <c r="A170" s="124"/>
      <c r="B170" s="124"/>
      <c r="C170" s="124"/>
      <c r="D170" s="124"/>
      <c r="E170" s="124"/>
      <c r="F170" s="124"/>
      <c r="G170" s="124"/>
      <c r="H170" s="124"/>
      <c r="I170" s="124"/>
      <c r="J170" s="124"/>
      <c r="K170" s="124"/>
      <c r="L170" s="124"/>
      <c r="M170" s="124"/>
      <c r="N170" s="124"/>
      <c r="O170" s="124"/>
      <c r="P170" s="124"/>
      <c r="Q170" s="124"/>
      <c r="R170" s="124"/>
      <c r="S170" s="124"/>
      <c r="T170" s="124"/>
      <c r="U170" s="124"/>
      <c r="V170" s="124"/>
    </row>
    <row r="171" ht="19.5" customHeight="1">
      <c r="A171" s="124"/>
      <c r="B171" s="124"/>
      <c r="C171" s="124"/>
      <c r="D171" s="124"/>
      <c r="E171" s="124"/>
      <c r="F171" s="124"/>
      <c r="G171" s="124"/>
      <c r="H171" s="124"/>
      <c r="I171" s="124"/>
      <c r="J171" s="124"/>
      <c r="K171" s="124"/>
      <c r="L171" s="124"/>
      <c r="M171" s="124"/>
      <c r="N171" s="124"/>
      <c r="O171" s="124"/>
      <c r="P171" s="124"/>
      <c r="Q171" s="124"/>
      <c r="R171" s="124"/>
      <c r="S171" s="124"/>
      <c r="T171" s="124"/>
      <c r="U171" s="124"/>
      <c r="V171" s="124"/>
    </row>
    <row r="172" ht="19.5" customHeight="1">
      <c r="A172" s="124"/>
      <c r="B172" s="124"/>
      <c r="C172" s="124"/>
      <c r="D172" s="124"/>
      <c r="E172" s="124"/>
      <c r="F172" s="124"/>
      <c r="G172" s="124"/>
      <c r="H172" s="124"/>
      <c r="I172" s="124"/>
      <c r="J172" s="124"/>
      <c r="K172" s="124"/>
      <c r="L172" s="124"/>
      <c r="M172" s="124"/>
      <c r="N172" s="124"/>
      <c r="O172" s="124"/>
      <c r="P172" s="124"/>
      <c r="Q172" s="124"/>
      <c r="R172" s="124"/>
      <c r="S172" s="124"/>
      <c r="T172" s="124"/>
      <c r="U172" s="124"/>
      <c r="V172" s="124"/>
    </row>
    <row r="173" ht="19.5" customHeight="1">
      <c r="A173" s="124"/>
      <c r="B173" s="124"/>
      <c r="C173" s="124"/>
      <c r="D173" s="124"/>
      <c r="E173" s="124"/>
      <c r="F173" s="124"/>
      <c r="G173" s="124"/>
      <c r="H173" s="124"/>
      <c r="I173" s="124"/>
      <c r="J173" s="124"/>
      <c r="K173" s="124"/>
      <c r="L173" s="124"/>
      <c r="M173" s="124"/>
      <c r="N173" s="124"/>
      <c r="O173" s="124"/>
      <c r="P173" s="124"/>
      <c r="Q173" s="124"/>
      <c r="R173" s="124"/>
      <c r="S173" s="124"/>
      <c r="T173" s="124"/>
      <c r="U173" s="124"/>
      <c r="V173" s="124"/>
    </row>
    <row r="174" ht="19.5" customHeight="1">
      <c r="A174" s="124"/>
      <c r="B174" s="124"/>
      <c r="C174" s="124"/>
      <c r="D174" s="124"/>
      <c r="E174" s="124"/>
      <c r="F174" s="124"/>
      <c r="G174" s="124"/>
      <c r="H174" s="124"/>
      <c r="I174" s="124"/>
      <c r="J174" s="124"/>
      <c r="K174" s="124"/>
      <c r="L174" s="124"/>
      <c r="M174" s="124"/>
      <c r="N174" s="124"/>
      <c r="O174" s="124"/>
      <c r="P174" s="124"/>
      <c r="Q174" s="124"/>
      <c r="R174" s="124"/>
      <c r="S174" s="124"/>
      <c r="T174" s="124"/>
      <c r="U174" s="124"/>
      <c r="V174" s="124"/>
    </row>
    <row r="175" ht="19.5" customHeight="1">
      <c r="A175" s="124"/>
      <c r="B175" s="124"/>
      <c r="C175" s="124"/>
      <c r="D175" s="124"/>
      <c r="E175" s="124"/>
      <c r="F175" s="124"/>
      <c r="G175" s="124"/>
      <c r="H175" s="124"/>
      <c r="I175" s="124"/>
      <c r="J175" s="124"/>
      <c r="K175" s="124"/>
      <c r="L175" s="124"/>
      <c r="M175" s="124"/>
      <c r="N175" s="124"/>
      <c r="O175" s="124"/>
      <c r="P175" s="124"/>
      <c r="Q175" s="124"/>
      <c r="R175" s="124"/>
      <c r="S175" s="124"/>
      <c r="T175" s="124"/>
      <c r="U175" s="124"/>
      <c r="V175" s="124"/>
    </row>
    <row r="176" ht="19.5" customHeight="1">
      <c r="A176" s="124"/>
      <c r="B176" s="124"/>
      <c r="C176" s="124"/>
      <c r="D176" s="124"/>
      <c r="E176" s="124"/>
      <c r="F176" s="124"/>
      <c r="G176" s="124"/>
      <c r="H176" s="124"/>
      <c r="I176" s="124"/>
      <c r="J176" s="124"/>
      <c r="K176" s="124"/>
      <c r="L176" s="124"/>
      <c r="M176" s="124"/>
      <c r="N176" s="124"/>
      <c r="O176" s="124"/>
      <c r="P176" s="124"/>
      <c r="Q176" s="124"/>
      <c r="R176" s="124"/>
      <c r="S176" s="124"/>
      <c r="T176" s="124"/>
      <c r="U176" s="124"/>
      <c r="V176" s="124"/>
    </row>
    <row r="177" ht="19.5" customHeight="1">
      <c r="A177" s="124"/>
      <c r="B177" s="124"/>
      <c r="C177" s="124"/>
      <c r="D177" s="124"/>
      <c r="E177" s="124"/>
      <c r="F177" s="124"/>
      <c r="G177" s="124"/>
      <c r="H177" s="124"/>
      <c r="I177" s="124"/>
      <c r="J177" s="124"/>
      <c r="K177" s="124"/>
      <c r="L177" s="124"/>
      <c r="M177" s="124"/>
      <c r="N177" s="124"/>
      <c r="O177" s="124"/>
      <c r="P177" s="124"/>
      <c r="Q177" s="124"/>
      <c r="R177" s="124"/>
      <c r="S177" s="124"/>
      <c r="T177" s="124"/>
      <c r="U177" s="124"/>
      <c r="V177" s="124"/>
    </row>
    <row r="178" ht="19.5" customHeight="1">
      <c r="A178" s="124"/>
      <c r="B178" s="124"/>
      <c r="C178" s="124"/>
      <c r="D178" s="124"/>
      <c r="E178" s="124"/>
      <c r="F178" s="124"/>
      <c r="G178" s="124"/>
      <c r="H178" s="124"/>
      <c r="I178" s="124"/>
      <c r="J178" s="124"/>
      <c r="K178" s="124"/>
      <c r="L178" s="124"/>
      <c r="M178" s="124"/>
      <c r="N178" s="124"/>
      <c r="O178" s="124"/>
      <c r="P178" s="124"/>
      <c r="Q178" s="124"/>
      <c r="R178" s="124"/>
      <c r="S178" s="124"/>
      <c r="T178" s="124"/>
      <c r="U178" s="124"/>
      <c r="V178" s="124"/>
    </row>
    <row r="179" ht="19.5" customHeight="1">
      <c r="A179" s="124"/>
      <c r="B179" s="124"/>
      <c r="C179" s="124"/>
      <c r="D179" s="124"/>
      <c r="E179" s="124"/>
      <c r="F179" s="124"/>
      <c r="G179" s="124"/>
      <c r="H179" s="124"/>
      <c r="I179" s="124"/>
      <c r="J179" s="124"/>
      <c r="K179" s="124"/>
      <c r="L179" s="124"/>
      <c r="M179" s="124"/>
      <c r="N179" s="124"/>
      <c r="O179" s="124"/>
      <c r="P179" s="124"/>
      <c r="Q179" s="124"/>
      <c r="R179" s="124"/>
      <c r="S179" s="124"/>
      <c r="T179" s="124"/>
      <c r="U179" s="124"/>
      <c r="V179" s="124"/>
    </row>
    <row r="180" ht="19.5" customHeight="1">
      <c r="A180" s="124"/>
      <c r="B180" s="124"/>
      <c r="C180" s="124"/>
      <c r="D180" s="124"/>
      <c r="E180" s="124"/>
      <c r="F180" s="124"/>
      <c r="G180" s="124"/>
      <c r="H180" s="124"/>
      <c r="I180" s="124"/>
      <c r="J180" s="124"/>
      <c r="K180" s="124"/>
      <c r="L180" s="124"/>
      <c r="M180" s="124"/>
      <c r="N180" s="124"/>
      <c r="O180" s="124"/>
      <c r="P180" s="124"/>
      <c r="Q180" s="124"/>
      <c r="R180" s="124"/>
      <c r="S180" s="124"/>
      <c r="T180" s="124"/>
      <c r="U180" s="124"/>
      <c r="V180" s="124"/>
    </row>
    <row r="181" ht="19.5" customHeight="1">
      <c r="A181" s="124"/>
      <c r="B181" s="124"/>
      <c r="C181" s="124"/>
      <c r="D181" s="124"/>
      <c r="E181" s="124"/>
      <c r="F181" s="124"/>
      <c r="G181" s="124"/>
      <c r="H181" s="124"/>
      <c r="I181" s="124"/>
      <c r="J181" s="124"/>
      <c r="K181" s="124"/>
      <c r="L181" s="124"/>
      <c r="M181" s="124"/>
      <c r="N181" s="124"/>
      <c r="O181" s="124"/>
      <c r="P181" s="124"/>
      <c r="Q181" s="124"/>
      <c r="R181" s="124"/>
      <c r="S181" s="124"/>
      <c r="T181" s="124"/>
      <c r="U181" s="124"/>
      <c r="V181" s="124"/>
    </row>
    <row r="182" ht="19.5" customHeight="1">
      <c r="A182" s="124"/>
      <c r="B182" s="124"/>
      <c r="C182" s="124"/>
      <c r="D182" s="124"/>
      <c r="E182" s="124"/>
      <c r="F182" s="124"/>
      <c r="G182" s="124"/>
      <c r="H182" s="124"/>
      <c r="I182" s="124"/>
      <c r="J182" s="124"/>
      <c r="K182" s="124"/>
      <c r="L182" s="124"/>
      <c r="M182" s="124"/>
      <c r="N182" s="124"/>
      <c r="O182" s="124"/>
      <c r="P182" s="124"/>
      <c r="Q182" s="124"/>
      <c r="R182" s="124"/>
      <c r="S182" s="124"/>
      <c r="T182" s="124"/>
      <c r="U182" s="124"/>
      <c r="V182" s="124"/>
    </row>
    <row r="183" ht="19.5" customHeight="1">
      <c r="A183" s="124"/>
      <c r="B183" s="124"/>
      <c r="C183" s="124"/>
      <c r="D183" s="124"/>
      <c r="E183" s="124"/>
      <c r="F183" s="124"/>
      <c r="G183" s="124"/>
      <c r="H183" s="124"/>
      <c r="I183" s="124"/>
      <c r="J183" s="124"/>
      <c r="K183" s="124"/>
      <c r="L183" s="124"/>
      <c r="M183" s="124"/>
      <c r="N183" s="124"/>
      <c r="O183" s="124"/>
      <c r="P183" s="124"/>
      <c r="Q183" s="124"/>
      <c r="R183" s="124"/>
      <c r="S183" s="124"/>
      <c r="T183" s="124"/>
      <c r="U183" s="124"/>
      <c r="V183" s="124"/>
    </row>
    <row r="184" ht="19.5" customHeight="1">
      <c r="A184" s="124"/>
      <c r="B184" s="124"/>
      <c r="C184" s="124"/>
      <c r="D184" s="124"/>
      <c r="E184" s="124"/>
      <c r="F184" s="124"/>
      <c r="G184" s="124"/>
      <c r="H184" s="124"/>
      <c r="I184" s="124"/>
      <c r="J184" s="124"/>
      <c r="K184" s="124"/>
      <c r="L184" s="124"/>
      <c r="M184" s="124"/>
      <c r="N184" s="124"/>
      <c r="O184" s="124"/>
      <c r="P184" s="124"/>
      <c r="Q184" s="124"/>
      <c r="R184" s="124"/>
      <c r="S184" s="124"/>
      <c r="T184" s="124"/>
      <c r="U184" s="124"/>
      <c r="V184" s="124"/>
    </row>
    <row r="185" ht="19.5" customHeight="1">
      <c r="A185" s="124"/>
      <c r="B185" s="124"/>
      <c r="C185" s="124"/>
      <c r="D185" s="124"/>
      <c r="E185" s="124"/>
      <c r="F185" s="124"/>
      <c r="G185" s="124"/>
      <c r="H185" s="124"/>
      <c r="I185" s="124"/>
      <c r="J185" s="124"/>
      <c r="K185" s="124"/>
      <c r="L185" s="124"/>
      <c r="M185" s="124"/>
      <c r="N185" s="124"/>
      <c r="O185" s="124"/>
      <c r="P185" s="124"/>
      <c r="Q185" s="124"/>
      <c r="R185" s="124"/>
      <c r="S185" s="124"/>
      <c r="T185" s="124"/>
      <c r="U185" s="124"/>
      <c r="V185" s="124"/>
    </row>
    <row r="186" ht="19.5" customHeight="1">
      <c r="A186" s="124"/>
      <c r="B186" s="124"/>
      <c r="C186" s="124"/>
      <c r="D186" s="124"/>
      <c r="E186" s="124"/>
      <c r="F186" s="124"/>
      <c r="G186" s="124"/>
      <c r="H186" s="124"/>
      <c r="I186" s="124"/>
      <c r="J186" s="124"/>
      <c r="K186" s="124"/>
      <c r="L186" s="124"/>
      <c r="M186" s="124"/>
      <c r="N186" s="124"/>
      <c r="O186" s="124"/>
      <c r="P186" s="124"/>
      <c r="Q186" s="124"/>
      <c r="R186" s="124"/>
      <c r="S186" s="124"/>
      <c r="T186" s="124"/>
      <c r="U186" s="124"/>
      <c r="V186" s="124"/>
    </row>
    <row r="187" ht="19.5" customHeight="1">
      <c r="A187" s="124"/>
      <c r="B187" s="124"/>
      <c r="C187" s="124"/>
      <c r="D187" s="124"/>
      <c r="E187" s="124"/>
      <c r="F187" s="124"/>
      <c r="G187" s="124"/>
      <c r="H187" s="124"/>
      <c r="I187" s="124"/>
      <c r="J187" s="124"/>
      <c r="K187" s="124"/>
      <c r="L187" s="124"/>
      <c r="M187" s="124"/>
      <c r="N187" s="124"/>
      <c r="O187" s="124"/>
      <c r="P187" s="124"/>
      <c r="Q187" s="124"/>
      <c r="R187" s="124"/>
      <c r="S187" s="124"/>
      <c r="T187" s="124"/>
      <c r="U187" s="124"/>
      <c r="V187" s="124"/>
    </row>
    <row r="188" ht="19.5" customHeight="1">
      <c r="A188" s="124"/>
      <c r="B188" s="124"/>
      <c r="C188" s="124"/>
      <c r="D188" s="124"/>
      <c r="E188" s="124"/>
      <c r="F188" s="124"/>
      <c r="G188" s="124"/>
      <c r="H188" s="124"/>
      <c r="I188" s="124"/>
      <c r="J188" s="124"/>
      <c r="K188" s="124"/>
      <c r="L188" s="124"/>
      <c r="M188" s="124"/>
      <c r="N188" s="124"/>
      <c r="O188" s="124"/>
      <c r="P188" s="124"/>
      <c r="Q188" s="124"/>
      <c r="R188" s="124"/>
      <c r="S188" s="124"/>
      <c r="T188" s="124"/>
      <c r="U188" s="124"/>
      <c r="V188" s="124"/>
    </row>
    <row r="189" ht="19.5" customHeight="1">
      <c r="A189" s="124"/>
      <c r="B189" s="124"/>
      <c r="C189" s="124"/>
      <c r="D189" s="124"/>
      <c r="E189" s="124"/>
      <c r="F189" s="124"/>
      <c r="G189" s="124"/>
      <c r="H189" s="124"/>
      <c r="I189" s="124"/>
      <c r="J189" s="124"/>
      <c r="K189" s="124"/>
      <c r="L189" s="124"/>
      <c r="M189" s="124"/>
      <c r="N189" s="124"/>
      <c r="O189" s="124"/>
      <c r="P189" s="124"/>
      <c r="Q189" s="124"/>
      <c r="R189" s="124"/>
      <c r="S189" s="124"/>
      <c r="T189" s="124"/>
      <c r="U189" s="124"/>
      <c r="V189" s="124"/>
    </row>
    <row r="190" ht="19.5" customHeight="1">
      <c r="A190" s="124"/>
      <c r="B190" s="124"/>
      <c r="C190" s="124"/>
      <c r="D190" s="124"/>
      <c r="E190" s="124"/>
      <c r="F190" s="124"/>
      <c r="G190" s="124"/>
      <c r="H190" s="124"/>
      <c r="I190" s="124"/>
      <c r="J190" s="124"/>
      <c r="K190" s="124"/>
      <c r="L190" s="124"/>
      <c r="M190" s="124"/>
      <c r="N190" s="124"/>
      <c r="O190" s="124"/>
      <c r="P190" s="124"/>
      <c r="Q190" s="124"/>
      <c r="R190" s="124"/>
      <c r="S190" s="124"/>
      <c r="T190" s="124"/>
      <c r="U190" s="124"/>
      <c r="V190" s="124"/>
    </row>
    <row r="191" ht="19.5" customHeight="1">
      <c r="A191" s="124"/>
      <c r="B191" s="124"/>
      <c r="C191" s="124"/>
      <c r="D191" s="124"/>
      <c r="E191" s="124"/>
      <c r="F191" s="124"/>
      <c r="G191" s="124"/>
      <c r="H191" s="124"/>
      <c r="I191" s="124"/>
      <c r="J191" s="124"/>
      <c r="K191" s="124"/>
      <c r="L191" s="124"/>
      <c r="M191" s="124"/>
      <c r="N191" s="124"/>
      <c r="O191" s="124"/>
      <c r="P191" s="124"/>
      <c r="Q191" s="124"/>
      <c r="R191" s="124"/>
      <c r="S191" s="124"/>
      <c r="T191" s="124"/>
      <c r="U191" s="124"/>
      <c r="V191" s="124"/>
    </row>
    <row r="192" ht="19.5" customHeight="1">
      <c r="A192" s="124"/>
      <c r="B192" s="124"/>
      <c r="C192" s="124"/>
      <c r="D192" s="124"/>
      <c r="E192" s="124"/>
      <c r="F192" s="124"/>
      <c r="G192" s="124"/>
      <c r="H192" s="124"/>
      <c r="I192" s="124"/>
      <c r="J192" s="124"/>
      <c r="K192" s="124"/>
      <c r="L192" s="124"/>
      <c r="M192" s="124"/>
      <c r="N192" s="124"/>
      <c r="O192" s="124"/>
      <c r="P192" s="124"/>
      <c r="Q192" s="124"/>
      <c r="R192" s="124"/>
      <c r="S192" s="124"/>
      <c r="T192" s="124"/>
      <c r="U192" s="124"/>
      <c r="V192" s="124"/>
    </row>
    <row r="193" ht="19.5" customHeight="1">
      <c r="A193" s="124"/>
      <c r="B193" s="124"/>
      <c r="C193" s="124"/>
      <c r="D193" s="124"/>
      <c r="E193" s="124"/>
      <c r="F193" s="124"/>
      <c r="G193" s="124"/>
      <c r="H193" s="124"/>
      <c r="I193" s="124"/>
      <c r="J193" s="124"/>
      <c r="K193" s="124"/>
      <c r="L193" s="124"/>
      <c r="M193" s="124"/>
      <c r="N193" s="124"/>
      <c r="O193" s="124"/>
      <c r="P193" s="124"/>
      <c r="Q193" s="124"/>
      <c r="R193" s="124"/>
      <c r="S193" s="124"/>
      <c r="T193" s="124"/>
      <c r="U193" s="124"/>
      <c r="V193" s="124"/>
    </row>
    <row r="194" ht="19.5" customHeight="1">
      <c r="A194" s="124"/>
      <c r="B194" s="124"/>
      <c r="C194" s="124"/>
      <c r="D194" s="124"/>
      <c r="E194" s="124"/>
      <c r="F194" s="124"/>
      <c r="G194" s="124"/>
      <c r="H194" s="124"/>
      <c r="I194" s="124"/>
      <c r="J194" s="124"/>
      <c r="K194" s="124"/>
      <c r="L194" s="124"/>
      <c r="M194" s="124"/>
      <c r="N194" s="124"/>
      <c r="O194" s="124"/>
      <c r="P194" s="124"/>
      <c r="Q194" s="124"/>
      <c r="R194" s="124"/>
      <c r="S194" s="124"/>
      <c r="T194" s="124"/>
      <c r="U194" s="124"/>
      <c r="V194" s="124"/>
    </row>
    <row r="195" ht="19.5" customHeight="1">
      <c r="A195" s="124"/>
      <c r="B195" s="124"/>
      <c r="C195" s="124"/>
      <c r="D195" s="124"/>
      <c r="E195" s="124"/>
      <c r="F195" s="124"/>
      <c r="G195" s="124"/>
      <c r="H195" s="124"/>
      <c r="I195" s="124"/>
      <c r="J195" s="124"/>
      <c r="K195" s="124"/>
      <c r="L195" s="124"/>
      <c r="M195" s="124"/>
      <c r="N195" s="124"/>
      <c r="O195" s="124"/>
      <c r="P195" s="124"/>
      <c r="Q195" s="124"/>
      <c r="R195" s="124"/>
      <c r="S195" s="124"/>
      <c r="T195" s="124"/>
      <c r="U195" s="124"/>
      <c r="V195" s="124"/>
    </row>
    <row r="196" ht="19.5" customHeight="1">
      <c r="A196" s="124"/>
      <c r="B196" s="124"/>
      <c r="C196" s="124"/>
      <c r="D196" s="124"/>
      <c r="E196" s="124"/>
      <c r="F196" s="124"/>
      <c r="G196" s="124"/>
      <c r="H196" s="124"/>
      <c r="I196" s="124"/>
      <c r="J196" s="124"/>
      <c r="K196" s="124"/>
      <c r="L196" s="124"/>
      <c r="M196" s="124"/>
      <c r="N196" s="124"/>
      <c r="O196" s="124"/>
      <c r="P196" s="124"/>
      <c r="Q196" s="124"/>
      <c r="R196" s="124"/>
      <c r="S196" s="124"/>
      <c r="T196" s="124"/>
      <c r="U196" s="124"/>
      <c r="V196" s="124"/>
    </row>
    <row r="197" ht="19.5" customHeight="1">
      <c r="A197" s="124"/>
      <c r="B197" s="124"/>
      <c r="C197" s="124"/>
      <c r="D197" s="124"/>
      <c r="E197" s="124"/>
      <c r="F197" s="124"/>
      <c r="G197" s="124"/>
      <c r="H197" s="124"/>
      <c r="I197" s="124"/>
      <c r="J197" s="124"/>
      <c r="K197" s="124"/>
      <c r="L197" s="124"/>
      <c r="M197" s="124"/>
      <c r="N197" s="124"/>
      <c r="O197" s="124"/>
      <c r="P197" s="124"/>
      <c r="Q197" s="124"/>
      <c r="R197" s="124"/>
      <c r="S197" s="124"/>
      <c r="T197" s="124"/>
      <c r="U197" s="124"/>
      <c r="V197" s="124"/>
    </row>
    <row r="198" ht="19.5" customHeight="1">
      <c r="A198" s="124"/>
      <c r="B198" s="124"/>
      <c r="C198" s="124"/>
      <c r="D198" s="124"/>
      <c r="E198" s="124"/>
      <c r="F198" s="124"/>
      <c r="G198" s="124"/>
      <c r="H198" s="124"/>
      <c r="I198" s="124"/>
      <c r="J198" s="124"/>
      <c r="K198" s="124"/>
      <c r="L198" s="124"/>
      <c r="M198" s="124"/>
      <c r="N198" s="124"/>
      <c r="O198" s="124"/>
      <c r="P198" s="124"/>
      <c r="Q198" s="124"/>
      <c r="R198" s="124"/>
      <c r="S198" s="124"/>
      <c r="T198" s="124"/>
      <c r="U198" s="124"/>
      <c r="V198" s="124"/>
    </row>
    <row r="199" ht="19.5" customHeight="1">
      <c r="A199" s="124"/>
      <c r="B199" s="124"/>
      <c r="C199" s="124"/>
      <c r="D199" s="124"/>
      <c r="E199" s="124"/>
      <c r="F199" s="124"/>
      <c r="G199" s="124"/>
      <c r="H199" s="124"/>
      <c r="I199" s="124"/>
      <c r="J199" s="124"/>
      <c r="K199" s="124"/>
      <c r="L199" s="124"/>
      <c r="M199" s="124"/>
      <c r="N199" s="124"/>
      <c r="O199" s="124"/>
      <c r="P199" s="124"/>
      <c r="Q199" s="124"/>
      <c r="R199" s="124"/>
      <c r="S199" s="124"/>
      <c r="T199" s="124"/>
      <c r="U199" s="124"/>
      <c r="V199" s="124"/>
    </row>
    <row r="200" ht="19.5" customHeight="1">
      <c r="A200" s="124"/>
      <c r="B200" s="124"/>
      <c r="C200" s="124"/>
      <c r="D200" s="124"/>
      <c r="E200" s="124"/>
      <c r="F200" s="124"/>
      <c r="G200" s="124"/>
      <c r="H200" s="124"/>
      <c r="I200" s="124"/>
      <c r="J200" s="124"/>
      <c r="K200" s="124"/>
      <c r="L200" s="124"/>
      <c r="M200" s="124"/>
      <c r="N200" s="124"/>
      <c r="O200" s="124"/>
      <c r="P200" s="124"/>
      <c r="Q200" s="124"/>
      <c r="R200" s="124"/>
      <c r="S200" s="124"/>
      <c r="T200" s="124"/>
      <c r="U200" s="124"/>
      <c r="V200" s="124"/>
    </row>
    <row r="201" ht="19.5" customHeight="1">
      <c r="A201" s="124"/>
      <c r="B201" s="124"/>
      <c r="C201" s="124"/>
      <c r="D201" s="124"/>
      <c r="E201" s="124"/>
      <c r="F201" s="124"/>
      <c r="G201" s="124"/>
      <c r="H201" s="124"/>
      <c r="I201" s="124"/>
      <c r="J201" s="124"/>
      <c r="K201" s="124"/>
      <c r="L201" s="124"/>
      <c r="M201" s="124"/>
      <c r="N201" s="124"/>
      <c r="O201" s="124"/>
      <c r="P201" s="124"/>
      <c r="Q201" s="124"/>
      <c r="R201" s="124"/>
      <c r="S201" s="124"/>
      <c r="T201" s="124"/>
      <c r="U201" s="124"/>
      <c r="V201" s="124"/>
    </row>
    <row r="202" ht="19.5" customHeight="1">
      <c r="A202" s="124"/>
      <c r="B202" s="124"/>
      <c r="C202" s="124"/>
      <c r="D202" s="124"/>
      <c r="E202" s="124"/>
      <c r="F202" s="124"/>
      <c r="G202" s="124"/>
      <c r="H202" s="124"/>
      <c r="I202" s="124"/>
      <c r="J202" s="124"/>
      <c r="K202" s="124"/>
      <c r="L202" s="124"/>
      <c r="M202" s="124"/>
      <c r="N202" s="124"/>
      <c r="O202" s="124"/>
      <c r="P202" s="124"/>
      <c r="Q202" s="124"/>
      <c r="R202" s="124"/>
      <c r="S202" s="124"/>
      <c r="T202" s="124"/>
      <c r="U202" s="124"/>
      <c r="V202" s="124"/>
    </row>
    <row r="203" ht="19.5" customHeight="1">
      <c r="A203" s="124"/>
      <c r="B203" s="124"/>
      <c r="C203" s="124"/>
      <c r="D203" s="124"/>
      <c r="E203" s="124"/>
      <c r="F203" s="124"/>
      <c r="G203" s="124"/>
      <c r="H203" s="124"/>
      <c r="I203" s="124"/>
      <c r="J203" s="124"/>
      <c r="K203" s="124"/>
      <c r="L203" s="124"/>
      <c r="M203" s="124"/>
      <c r="N203" s="124"/>
      <c r="O203" s="124"/>
      <c r="P203" s="124"/>
      <c r="Q203" s="124"/>
      <c r="R203" s="124"/>
      <c r="S203" s="124"/>
      <c r="T203" s="124"/>
      <c r="U203" s="124"/>
      <c r="V203" s="124"/>
    </row>
    <row r="204" ht="19.5" customHeight="1">
      <c r="A204" s="124"/>
      <c r="B204" s="124"/>
      <c r="C204" s="124"/>
      <c r="D204" s="124"/>
      <c r="E204" s="124"/>
      <c r="F204" s="124"/>
      <c r="G204" s="124"/>
      <c r="H204" s="124"/>
      <c r="I204" s="124"/>
      <c r="J204" s="124"/>
      <c r="K204" s="124"/>
      <c r="L204" s="124"/>
      <c r="M204" s="124"/>
      <c r="N204" s="124"/>
      <c r="O204" s="124"/>
      <c r="P204" s="124"/>
      <c r="Q204" s="124"/>
      <c r="R204" s="124"/>
      <c r="S204" s="124"/>
      <c r="T204" s="124"/>
      <c r="U204" s="124"/>
      <c r="V204" s="124"/>
    </row>
    <row r="205" ht="19.5" customHeight="1">
      <c r="A205" s="124"/>
      <c r="B205" s="124"/>
      <c r="C205" s="124"/>
      <c r="D205" s="124"/>
      <c r="E205" s="124"/>
      <c r="F205" s="124"/>
      <c r="G205" s="124"/>
      <c r="H205" s="124"/>
      <c r="I205" s="124"/>
      <c r="J205" s="124"/>
      <c r="K205" s="124"/>
      <c r="L205" s="124"/>
      <c r="M205" s="124"/>
      <c r="N205" s="124"/>
      <c r="O205" s="124"/>
      <c r="P205" s="124"/>
      <c r="Q205" s="124"/>
      <c r="R205" s="124"/>
      <c r="S205" s="124"/>
      <c r="T205" s="124"/>
      <c r="U205" s="124"/>
      <c r="V205" s="124"/>
    </row>
    <row r="206" ht="19.5" customHeight="1">
      <c r="A206" s="124"/>
      <c r="B206" s="124"/>
      <c r="C206" s="124"/>
      <c r="D206" s="124"/>
      <c r="E206" s="124"/>
      <c r="F206" s="124"/>
      <c r="G206" s="124"/>
      <c r="H206" s="124"/>
      <c r="I206" s="124"/>
      <c r="J206" s="124"/>
      <c r="K206" s="124"/>
      <c r="L206" s="124"/>
      <c r="M206" s="124"/>
      <c r="N206" s="124"/>
      <c r="O206" s="124"/>
      <c r="P206" s="124"/>
      <c r="Q206" s="124"/>
      <c r="R206" s="124"/>
      <c r="S206" s="124"/>
      <c r="T206" s="124"/>
      <c r="U206" s="124"/>
      <c r="V206" s="124"/>
    </row>
    <row r="207" ht="19.5" customHeight="1">
      <c r="A207" s="124"/>
      <c r="B207" s="124"/>
      <c r="C207" s="124"/>
      <c r="D207" s="124"/>
      <c r="E207" s="124"/>
      <c r="F207" s="124"/>
      <c r="G207" s="124"/>
      <c r="H207" s="124"/>
      <c r="I207" s="124"/>
      <c r="J207" s="124"/>
      <c r="K207" s="124"/>
      <c r="L207" s="124"/>
      <c r="M207" s="124"/>
      <c r="N207" s="124"/>
      <c r="O207" s="124"/>
      <c r="P207" s="124"/>
      <c r="Q207" s="124"/>
      <c r="R207" s="124"/>
      <c r="S207" s="124"/>
      <c r="T207" s="124"/>
      <c r="U207" s="124"/>
      <c r="V207" s="124"/>
    </row>
    <row r="208" ht="19.5" customHeight="1">
      <c r="A208" s="124"/>
      <c r="B208" s="124"/>
      <c r="C208" s="124"/>
      <c r="D208" s="124"/>
      <c r="E208" s="124"/>
      <c r="F208" s="124"/>
      <c r="G208" s="124"/>
      <c r="H208" s="124"/>
      <c r="I208" s="124"/>
      <c r="J208" s="124"/>
      <c r="K208" s="124"/>
      <c r="L208" s="124"/>
      <c r="M208" s="124"/>
      <c r="N208" s="124"/>
      <c r="O208" s="124"/>
      <c r="P208" s="124"/>
      <c r="Q208" s="124"/>
      <c r="R208" s="124"/>
      <c r="S208" s="124"/>
      <c r="T208" s="124"/>
      <c r="U208" s="124"/>
      <c r="V208" s="124"/>
    </row>
    <row r="209" ht="19.5" customHeight="1">
      <c r="A209" s="124"/>
      <c r="B209" s="124"/>
      <c r="C209" s="124"/>
      <c r="D209" s="124"/>
      <c r="E209" s="124"/>
      <c r="F209" s="124"/>
      <c r="G209" s="124"/>
      <c r="H209" s="124"/>
      <c r="I209" s="124"/>
      <c r="J209" s="124"/>
      <c r="K209" s="124"/>
      <c r="L209" s="124"/>
      <c r="M209" s="124"/>
      <c r="N209" s="124"/>
      <c r="O209" s="124"/>
      <c r="P209" s="124"/>
      <c r="Q209" s="124"/>
      <c r="R209" s="124"/>
      <c r="S209" s="124"/>
      <c r="T209" s="124"/>
      <c r="U209" s="124"/>
      <c r="V209" s="124"/>
    </row>
    <row r="210" ht="19.5" customHeight="1">
      <c r="A210" s="124"/>
      <c r="B210" s="124"/>
      <c r="C210" s="124"/>
      <c r="D210" s="124"/>
      <c r="E210" s="124"/>
      <c r="F210" s="124"/>
      <c r="G210" s="124"/>
      <c r="H210" s="124"/>
      <c r="I210" s="124"/>
      <c r="J210" s="124"/>
      <c r="K210" s="124"/>
      <c r="L210" s="124"/>
      <c r="M210" s="124"/>
      <c r="N210" s="124"/>
      <c r="O210" s="124"/>
      <c r="P210" s="124"/>
      <c r="Q210" s="124"/>
      <c r="R210" s="124"/>
      <c r="S210" s="124"/>
      <c r="T210" s="124"/>
      <c r="U210" s="124"/>
      <c r="V210" s="124"/>
    </row>
    <row r="211" ht="19.5" customHeight="1">
      <c r="A211" s="124"/>
      <c r="B211" s="124"/>
      <c r="C211" s="124"/>
      <c r="D211" s="124"/>
      <c r="E211" s="124"/>
      <c r="F211" s="124"/>
      <c r="G211" s="124"/>
      <c r="H211" s="124"/>
      <c r="I211" s="124"/>
      <c r="J211" s="124"/>
      <c r="K211" s="124"/>
      <c r="L211" s="124"/>
      <c r="M211" s="124"/>
      <c r="N211" s="124"/>
      <c r="O211" s="124"/>
      <c r="P211" s="124"/>
      <c r="Q211" s="124"/>
      <c r="R211" s="124"/>
      <c r="S211" s="124"/>
      <c r="T211" s="124"/>
      <c r="U211" s="124"/>
      <c r="V211" s="124"/>
    </row>
    <row r="212" ht="19.5" customHeight="1">
      <c r="A212" s="124"/>
      <c r="B212" s="124"/>
      <c r="C212" s="124"/>
      <c r="D212" s="124"/>
      <c r="E212" s="124"/>
      <c r="F212" s="124"/>
      <c r="G212" s="124"/>
      <c r="H212" s="124"/>
      <c r="I212" s="124"/>
      <c r="J212" s="124"/>
      <c r="K212" s="124"/>
      <c r="L212" s="124"/>
      <c r="M212" s="124"/>
      <c r="N212" s="124"/>
      <c r="O212" s="124"/>
      <c r="P212" s="124"/>
      <c r="Q212" s="124"/>
      <c r="R212" s="124"/>
      <c r="S212" s="124"/>
      <c r="T212" s="124"/>
      <c r="U212" s="124"/>
      <c r="V212" s="124"/>
    </row>
    <row r="213" ht="19.5" customHeight="1">
      <c r="A213" s="124"/>
      <c r="B213" s="124"/>
      <c r="C213" s="124"/>
      <c r="D213" s="124"/>
      <c r="E213" s="124"/>
      <c r="F213" s="124"/>
      <c r="G213" s="124"/>
      <c r="H213" s="124"/>
      <c r="I213" s="124"/>
      <c r="J213" s="124"/>
      <c r="K213" s="124"/>
      <c r="L213" s="124"/>
      <c r="M213" s="124"/>
      <c r="N213" s="124"/>
      <c r="O213" s="124"/>
      <c r="P213" s="124"/>
      <c r="Q213" s="124"/>
      <c r="R213" s="124"/>
      <c r="S213" s="124"/>
      <c r="T213" s="124"/>
      <c r="U213" s="124"/>
      <c r="V213" s="124"/>
    </row>
    <row r="214" ht="19.5" customHeight="1">
      <c r="A214" s="124"/>
      <c r="B214" s="124"/>
      <c r="C214" s="124"/>
      <c r="D214" s="124"/>
      <c r="E214" s="124"/>
      <c r="F214" s="124"/>
      <c r="G214" s="124"/>
      <c r="H214" s="124"/>
      <c r="I214" s="124"/>
      <c r="J214" s="124"/>
      <c r="K214" s="124"/>
      <c r="L214" s="124"/>
      <c r="M214" s="124"/>
      <c r="N214" s="124"/>
      <c r="O214" s="124"/>
      <c r="P214" s="124"/>
      <c r="Q214" s="124"/>
      <c r="R214" s="124"/>
      <c r="S214" s="124"/>
      <c r="T214" s="124"/>
      <c r="U214" s="124"/>
      <c r="V214" s="124"/>
    </row>
    <row r="215" ht="19.5" customHeight="1">
      <c r="A215" s="124"/>
      <c r="B215" s="124"/>
      <c r="C215" s="124"/>
      <c r="D215" s="124"/>
      <c r="E215" s="124"/>
      <c r="F215" s="124"/>
      <c r="G215" s="124"/>
      <c r="H215" s="124"/>
      <c r="I215" s="124"/>
      <c r="J215" s="124"/>
      <c r="K215" s="124"/>
      <c r="L215" s="124"/>
      <c r="M215" s="124"/>
      <c r="N215" s="124"/>
      <c r="O215" s="124"/>
      <c r="P215" s="124"/>
      <c r="Q215" s="124"/>
      <c r="R215" s="124"/>
      <c r="S215" s="124"/>
      <c r="T215" s="124"/>
      <c r="U215" s="124"/>
      <c r="V215" s="124"/>
    </row>
    <row r="216" ht="19.5" customHeight="1">
      <c r="A216" s="124"/>
      <c r="B216" s="124"/>
      <c r="C216" s="124"/>
      <c r="D216" s="124"/>
      <c r="E216" s="124"/>
      <c r="F216" s="124"/>
      <c r="G216" s="124"/>
      <c r="H216" s="124"/>
      <c r="I216" s="124"/>
      <c r="J216" s="124"/>
      <c r="K216" s="124"/>
      <c r="L216" s="124"/>
      <c r="M216" s="124"/>
      <c r="N216" s="124"/>
      <c r="O216" s="124"/>
      <c r="P216" s="124"/>
      <c r="Q216" s="124"/>
      <c r="R216" s="124"/>
      <c r="S216" s="124"/>
      <c r="T216" s="124"/>
      <c r="U216" s="124"/>
      <c r="V216" s="124"/>
    </row>
    <row r="217" ht="19.5" customHeight="1">
      <c r="A217" s="124"/>
      <c r="B217" s="124"/>
      <c r="C217" s="124"/>
      <c r="D217" s="124"/>
      <c r="E217" s="124"/>
      <c r="F217" s="124"/>
      <c r="G217" s="124"/>
      <c r="H217" s="124"/>
      <c r="I217" s="124"/>
      <c r="J217" s="124"/>
      <c r="K217" s="124"/>
      <c r="L217" s="124"/>
      <c r="M217" s="124"/>
      <c r="N217" s="124"/>
      <c r="O217" s="124"/>
      <c r="P217" s="124"/>
      <c r="Q217" s="124"/>
      <c r="R217" s="124"/>
      <c r="S217" s="124"/>
      <c r="T217" s="124"/>
      <c r="U217" s="124"/>
      <c r="V217" s="124"/>
    </row>
    <row r="218" ht="19.5" customHeight="1">
      <c r="A218" s="124"/>
      <c r="B218" s="124"/>
      <c r="C218" s="124"/>
      <c r="D218" s="124"/>
      <c r="E218" s="124"/>
      <c r="F218" s="124"/>
      <c r="G218" s="124"/>
      <c r="H218" s="124"/>
      <c r="I218" s="124"/>
      <c r="J218" s="124"/>
      <c r="K218" s="124"/>
      <c r="L218" s="124"/>
      <c r="M218" s="124"/>
      <c r="N218" s="124"/>
      <c r="O218" s="124"/>
      <c r="P218" s="124"/>
      <c r="Q218" s="124"/>
      <c r="R218" s="124"/>
      <c r="S218" s="124"/>
      <c r="T218" s="124"/>
      <c r="U218" s="124"/>
      <c r="V218" s="124"/>
    </row>
    <row r="219" ht="19.5" customHeight="1">
      <c r="A219" s="124"/>
      <c r="B219" s="124"/>
      <c r="C219" s="124"/>
      <c r="D219" s="124"/>
      <c r="E219" s="124"/>
      <c r="F219" s="124"/>
      <c r="G219" s="124"/>
      <c r="H219" s="124"/>
      <c r="I219" s="124"/>
      <c r="J219" s="124"/>
      <c r="K219" s="124"/>
      <c r="L219" s="124"/>
      <c r="M219" s="124"/>
      <c r="N219" s="124"/>
      <c r="O219" s="124"/>
      <c r="P219" s="124"/>
      <c r="Q219" s="124"/>
      <c r="R219" s="124"/>
      <c r="S219" s="124"/>
      <c r="T219" s="124"/>
      <c r="U219" s="124"/>
      <c r="V219" s="124"/>
    </row>
    <row r="220" ht="19.5" customHeight="1">
      <c r="A220" s="124"/>
      <c r="B220" s="124"/>
      <c r="C220" s="124"/>
      <c r="D220" s="124"/>
      <c r="E220" s="124"/>
      <c r="F220" s="124"/>
      <c r="G220" s="124"/>
      <c r="H220" s="124"/>
      <c r="I220" s="124"/>
      <c r="J220" s="124"/>
      <c r="K220" s="124"/>
      <c r="L220" s="124"/>
      <c r="M220" s="124"/>
      <c r="N220" s="124"/>
      <c r="O220" s="124"/>
      <c r="P220" s="124"/>
      <c r="Q220" s="124"/>
      <c r="R220" s="124"/>
      <c r="S220" s="124"/>
      <c r="T220" s="124"/>
      <c r="U220" s="124"/>
      <c r="V220" s="12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B1"/>
  </mergeCells>
  <printOptions/>
  <pageMargins bottom="0.7480314960629921" footer="0.0" header="0.0" left="0.905511811023622" right="0.5118110236220472" top="0.7480314960629921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0.38"/>
    <col customWidth="1" min="2" max="3" width="9.13"/>
    <col customWidth="1" min="4" max="4" width="12.88"/>
    <col customWidth="1" min="5" max="21" width="9.13"/>
  </cols>
  <sheetData>
    <row r="1" ht="21.0" customHeight="1">
      <c r="A1" s="285" t="s">
        <v>258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</row>
    <row r="2" ht="12.75" customHeight="1">
      <c r="A2" s="286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</row>
    <row r="3" ht="12.75" customHeight="1">
      <c r="A3" s="286" t="s">
        <v>259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</row>
    <row r="4" ht="12.75" customHeight="1">
      <c r="A4" s="286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</row>
    <row r="5" ht="12.75" customHeight="1">
      <c r="A5" s="286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</row>
    <row r="6" ht="12.75" customHeight="1">
      <c r="A6" s="286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</row>
    <row r="7" ht="12.75" customHeight="1">
      <c r="A7" s="286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</row>
    <row r="8" ht="12.75" customHeight="1">
      <c r="A8" s="286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</row>
    <row r="9" ht="12.75" customHeight="1">
      <c r="A9" s="286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</row>
    <row r="10" ht="12.75" customHeight="1">
      <c r="A10" s="286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</row>
    <row r="11" ht="12.75" customHeight="1">
      <c r="A11" s="286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</row>
    <row r="12" ht="12.75" customHeight="1">
      <c r="A12" s="287" t="s">
        <v>260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</row>
    <row r="13" ht="12.75" customHeight="1">
      <c r="A13" s="287" t="s">
        <v>261</v>
      </c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</row>
    <row r="14" ht="12.75" customHeight="1">
      <c r="A14" s="287" t="s">
        <v>262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</row>
    <row r="15" ht="12.75" customHeight="1">
      <c r="A15" s="287" t="s">
        <v>263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</row>
    <row r="16" ht="12.75" customHeight="1">
      <c r="A16" s="287" t="s">
        <v>264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</row>
    <row r="17" ht="15.0" customHeight="1">
      <c r="A17" s="288" t="s">
        <v>265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</row>
    <row r="18" ht="12.75" customHeight="1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</row>
    <row r="19" ht="12.75" customHeight="1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</row>
    <row r="20" ht="12.75" customHeight="1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</row>
    <row r="21" ht="12.75" customHeight="1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</row>
    <row r="22" ht="12.75" customHeight="1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</row>
    <row r="23" ht="12.75" customHeight="1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</row>
    <row r="24" ht="12.75" customHeight="1">
      <c r="A24" s="124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</row>
    <row r="25" ht="12.75" customHeight="1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</row>
    <row r="26" ht="12.75" customHeight="1">
      <c r="A26" s="124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</row>
    <row r="27" ht="12.75" customHeight="1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</row>
    <row r="28" ht="12.75" customHeight="1">
      <c r="A28" s="124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</row>
    <row r="29" ht="12.75" customHeight="1">
      <c r="A29" s="124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</row>
    <row r="30" ht="12.75" customHeight="1">
      <c r="A30" s="124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</row>
    <row r="31" ht="12.75" customHeight="1">
      <c r="A31" s="124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</row>
    <row r="32" ht="12.75" customHeight="1">
      <c r="A32" s="124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</row>
    <row r="33" ht="12.75" customHeight="1">
      <c r="A33" s="124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</row>
    <row r="34" ht="12.75" customHeight="1">
      <c r="A34" s="124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</row>
    <row r="35" ht="12.75" customHeight="1">
      <c r="A35" s="124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</row>
    <row r="36" ht="12.75" customHeight="1">
      <c r="A36" s="124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</row>
    <row r="37" ht="12.75" customHeight="1">
      <c r="A37" s="124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</row>
    <row r="38" ht="12.75" customHeight="1">
      <c r="A38" s="124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</row>
    <row r="39" ht="12.75" customHeight="1">
      <c r="A39" s="124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</row>
    <row r="40" ht="12.75" customHeight="1">
      <c r="A40" s="124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</row>
    <row r="41" ht="12.75" customHeight="1">
      <c r="A41" s="124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</row>
    <row r="42" ht="12.75" customHeight="1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</row>
    <row r="43" ht="12.75" customHeight="1">
      <c r="A43" s="124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</row>
    <row r="44" ht="12.75" customHeight="1">
      <c r="A44" s="124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</row>
    <row r="45" ht="12.75" customHeight="1">
      <c r="A45" s="124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</row>
    <row r="46" ht="12.75" customHeight="1">
      <c r="A46" s="124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</row>
    <row r="47" ht="12.75" customHeight="1">
      <c r="A47" s="124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</row>
    <row r="48" ht="12.75" customHeight="1">
      <c r="A48" s="124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</row>
    <row r="49" ht="12.75" customHeight="1">
      <c r="A49" s="124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</row>
    <row r="50" ht="12.75" customHeight="1">
      <c r="A50" s="124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</row>
    <row r="51" ht="12.75" customHeight="1">
      <c r="A51" s="124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</row>
    <row r="52" ht="12.75" customHeight="1">
      <c r="A52" s="124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</row>
    <row r="53" ht="12.75" customHeight="1">
      <c r="A53" s="124"/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</row>
    <row r="54" ht="12.75" customHeight="1">
      <c r="A54" s="124"/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</row>
    <row r="55" ht="12.75" customHeight="1">
      <c r="A55" s="124"/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</row>
    <row r="56" ht="12.75" customHeight="1">
      <c r="A56" s="124"/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</row>
    <row r="57" ht="12.75" customHeight="1">
      <c r="A57" s="124"/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</row>
    <row r="58" ht="12.75" customHeight="1">
      <c r="A58" s="124"/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</row>
    <row r="59" ht="12.75" customHeight="1">
      <c r="A59" s="124"/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</row>
    <row r="60" ht="12.75" customHeight="1">
      <c r="A60" s="124"/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</row>
    <row r="61" ht="12.75" customHeight="1">
      <c r="A61" s="124"/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</row>
    <row r="62" ht="12.75" customHeight="1">
      <c r="A62" s="124"/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</row>
    <row r="63" ht="12.75" customHeight="1">
      <c r="A63" s="124"/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</row>
    <row r="64" ht="12.75" customHeight="1">
      <c r="A64" s="124"/>
      <c r="B64" s="124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</row>
    <row r="65" ht="12.75" customHeight="1">
      <c r="A65" s="124"/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</row>
    <row r="66" ht="12.75" customHeight="1">
      <c r="A66" s="124"/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</row>
    <row r="67" ht="12.75" customHeight="1">
      <c r="A67" s="124"/>
      <c r="B67" s="124"/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</row>
    <row r="68" ht="12.75" customHeight="1">
      <c r="A68" s="124"/>
      <c r="B68" s="124"/>
      <c r="C68" s="124"/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4"/>
      <c r="U68" s="124"/>
    </row>
    <row r="69" ht="12.75" customHeight="1">
      <c r="A69" s="124"/>
      <c r="B69" s="124"/>
      <c r="C69" s="124"/>
      <c r="D69" s="124"/>
      <c r="E69" s="124"/>
      <c r="F69" s="124"/>
      <c r="G69" s="124"/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  <c r="T69" s="124"/>
      <c r="U69" s="124"/>
    </row>
    <row r="70" ht="12.75" customHeight="1">
      <c r="A70" s="124"/>
      <c r="B70" s="124"/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4"/>
      <c r="S70" s="124"/>
      <c r="T70" s="124"/>
      <c r="U70" s="124"/>
    </row>
    <row r="71" ht="12.75" customHeight="1">
      <c r="A71" s="124"/>
      <c r="B71" s="124"/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124"/>
      <c r="S71" s="124"/>
      <c r="T71" s="124"/>
      <c r="U71" s="124"/>
    </row>
    <row r="72" ht="12.75" customHeight="1">
      <c r="A72" s="124"/>
      <c r="B72" s="124"/>
      <c r="C72" s="124"/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4"/>
      <c r="U72" s="124"/>
    </row>
    <row r="73" ht="12.75" customHeight="1">
      <c r="A73" s="124"/>
      <c r="B73" s="124"/>
      <c r="C73" s="124"/>
      <c r="D73" s="124"/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124"/>
    </row>
    <row r="74" ht="12.75" customHeight="1">
      <c r="A74" s="124"/>
      <c r="B74" s="124"/>
      <c r="C74" s="124"/>
      <c r="D74" s="124"/>
      <c r="E74" s="124"/>
      <c r="F74" s="124"/>
      <c r="G74" s="124"/>
      <c r="H74" s="124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U74" s="124"/>
    </row>
    <row r="75" ht="12.75" customHeight="1">
      <c r="A75" s="124"/>
      <c r="B75" s="124"/>
      <c r="C75" s="124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  <c r="U75" s="124"/>
    </row>
    <row r="76" ht="12.75" customHeight="1">
      <c r="A76" s="124"/>
      <c r="B76" s="124"/>
      <c r="C76" s="124"/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/>
      <c r="U76" s="124"/>
    </row>
    <row r="77" ht="12.75" customHeight="1">
      <c r="A77" s="124"/>
      <c r="B77" s="124"/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  <c r="U77" s="124"/>
    </row>
    <row r="78" ht="12.75" customHeight="1">
      <c r="A78" s="124"/>
      <c r="B78" s="124"/>
      <c r="C78" s="124"/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24"/>
      <c r="U78" s="124"/>
    </row>
    <row r="79" ht="12.75" customHeight="1">
      <c r="A79" s="124"/>
      <c r="B79" s="124"/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4"/>
      <c r="T79" s="124"/>
      <c r="U79" s="124"/>
    </row>
    <row r="80" ht="12.75" customHeight="1">
      <c r="A80" s="124"/>
      <c r="B80" s="124"/>
      <c r="C80" s="124"/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4"/>
      <c r="U80" s="124"/>
    </row>
    <row r="81" ht="12.75" customHeight="1">
      <c r="A81" s="124"/>
      <c r="B81" s="124"/>
      <c r="C81" s="124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4"/>
      <c r="T81" s="124"/>
      <c r="U81" s="124"/>
    </row>
    <row r="82" ht="12.75" customHeight="1">
      <c r="A82" s="124"/>
      <c r="B82" s="124"/>
      <c r="C82" s="124"/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</row>
    <row r="83" ht="12.75" customHeight="1">
      <c r="A83" s="124"/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  <c r="P83" s="124"/>
      <c r="Q83" s="124"/>
      <c r="R83" s="124"/>
      <c r="S83" s="124"/>
      <c r="T83" s="124"/>
      <c r="U83" s="124"/>
    </row>
    <row r="84" ht="12.75" customHeight="1">
      <c r="A84" s="124"/>
      <c r="B84" s="124"/>
      <c r="C84" s="124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124"/>
      <c r="R84" s="124"/>
      <c r="S84" s="124"/>
      <c r="T84" s="124"/>
      <c r="U84" s="124"/>
    </row>
    <row r="85" ht="12.75" customHeight="1">
      <c r="A85" s="124"/>
      <c r="B85" s="124"/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124"/>
      <c r="O85" s="124"/>
      <c r="P85" s="124"/>
      <c r="Q85" s="124"/>
      <c r="R85" s="124"/>
      <c r="S85" s="124"/>
      <c r="T85" s="124"/>
      <c r="U85" s="124"/>
    </row>
    <row r="86" ht="12.75" customHeight="1">
      <c r="A86" s="124"/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  <c r="P86" s="124"/>
      <c r="Q86" s="124"/>
      <c r="R86" s="124"/>
      <c r="S86" s="124"/>
      <c r="T86" s="124"/>
      <c r="U86" s="124"/>
    </row>
    <row r="87" ht="12.75" customHeight="1">
      <c r="A87" s="124"/>
      <c r="B87" s="124"/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  <c r="P87" s="124"/>
      <c r="Q87" s="124"/>
      <c r="R87" s="124"/>
      <c r="S87" s="124"/>
      <c r="T87" s="124"/>
      <c r="U87" s="124"/>
    </row>
    <row r="88" ht="12.75" customHeight="1">
      <c r="A88" s="124"/>
      <c r="B88" s="124"/>
      <c r="C88" s="124"/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  <c r="P88" s="124"/>
      <c r="Q88" s="124"/>
      <c r="R88" s="124"/>
      <c r="S88" s="124"/>
      <c r="T88" s="124"/>
      <c r="U88" s="124"/>
    </row>
    <row r="89" ht="12.75" customHeight="1">
      <c r="A89" s="124"/>
      <c r="B89" s="124"/>
      <c r="C89" s="124"/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4"/>
      <c r="Q89" s="124"/>
      <c r="R89" s="124"/>
      <c r="S89" s="124"/>
      <c r="T89" s="124"/>
      <c r="U89" s="124"/>
    </row>
    <row r="90" ht="12.75" customHeight="1">
      <c r="A90" s="124"/>
      <c r="B90" s="124"/>
      <c r="C90" s="124"/>
      <c r="D90" s="124"/>
      <c r="E90" s="124"/>
      <c r="F90" s="124"/>
      <c r="G90" s="124"/>
      <c r="H90" s="124"/>
      <c r="I90" s="124"/>
      <c r="J90" s="124"/>
      <c r="K90" s="124"/>
      <c r="L90" s="124"/>
      <c r="M90" s="124"/>
      <c r="N90" s="124"/>
      <c r="O90" s="124"/>
      <c r="P90" s="124"/>
      <c r="Q90" s="124"/>
      <c r="R90" s="124"/>
      <c r="S90" s="124"/>
      <c r="T90" s="124"/>
      <c r="U90" s="124"/>
    </row>
    <row r="91" ht="12.75" customHeight="1">
      <c r="A91" s="124"/>
      <c r="B91" s="124"/>
      <c r="C91" s="124"/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</row>
    <row r="92" ht="12.75" customHeight="1">
      <c r="A92" s="124"/>
      <c r="B92" s="124"/>
      <c r="C92" s="124"/>
      <c r="D92" s="124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4"/>
      <c r="U92" s="124"/>
    </row>
    <row r="93" ht="12.75" customHeight="1">
      <c r="A93" s="124"/>
      <c r="B93" s="124"/>
      <c r="C93" s="124"/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</row>
    <row r="94" ht="12.75" customHeight="1">
      <c r="A94" s="124"/>
      <c r="B94" s="124"/>
      <c r="C94" s="124"/>
      <c r="D94" s="124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</row>
    <row r="95" ht="12.75" customHeight="1">
      <c r="A95" s="124"/>
      <c r="B95" s="124"/>
      <c r="C95" s="124"/>
      <c r="D95" s="124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</row>
    <row r="96" ht="12.75" customHeight="1">
      <c r="A96" s="124"/>
      <c r="B96" s="124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</row>
    <row r="97" ht="12.75" customHeight="1">
      <c r="A97" s="124"/>
      <c r="B97" s="124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</row>
    <row r="98" ht="12.75" customHeight="1">
      <c r="A98" s="124"/>
      <c r="B98" s="124"/>
      <c r="C98" s="124"/>
      <c r="D98" s="124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</row>
    <row r="99" ht="12.75" customHeight="1">
      <c r="A99" s="124"/>
      <c r="B99" s="124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</row>
    <row r="100" ht="12.75" customHeight="1">
      <c r="A100" s="124"/>
      <c r="B100" s="124"/>
      <c r="C100" s="124"/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</row>
    <row r="101" ht="12.75" customHeight="1">
      <c r="A101" s="124"/>
      <c r="B101" s="124"/>
      <c r="C101" s="124"/>
      <c r="D101" s="124"/>
      <c r="E101" s="124"/>
      <c r="F101" s="124"/>
      <c r="G101" s="124"/>
      <c r="H101" s="124"/>
      <c r="I101" s="124"/>
      <c r="J101" s="124"/>
      <c r="K101" s="124"/>
      <c r="L101" s="124"/>
      <c r="M101" s="124"/>
      <c r="N101" s="124"/>
      <c r="O101" s="124"/>
      <c r="P101" s="124"/>
      <c r="Q101" s="124"/>
      <c r="R101" s="124"/>
      <c r="S101" s="124"/>
      <c r="T101" s="124"/>
      <c r="U101" s="124"/>
    </row>
    <row r="102" ht="12.75" customHeight="1">
      <c r="A102" s="124"/>
      <c r="B102" s="124"/>
      <c r="C102" s="124"/>
      <c r="D102" s="124"/>
      <c r="E102" s="124"/>
      <c r="F102" s="124"/>
      <c r="G102" s="124"/>
      <c r="H102" s="124"/>
      <c r="I102" s="124"/>
      <c r="J102" s="124"/>
      <c r="K102" s="124"/>
      <c r="L102" s="124"/>
      <c r="M102" s="124"/>
      <c r="N102" s="124"/>
      <c r="O102" s="124"/>
      <c r="P102" s="124"/>
      <c r="Q102" s="124"/>
      <c r="R102" s="124"/>
      <c r="S102" s="124"/>
      <c r="T102" s="124"/>
      <c r="U102" s="124"/>
    </row>
    <row r="103" ht="12.75" customHeight="1">
      <c r="A103" s="124"/>
      <c r="B103" s="124"/>
      <c r="C103" s="124"/>
      <c r="D103" s="124"/>
      <c r="E103" s="124"/>
      <c r="F103" s="124"/>
      <c r="G103" s="124"/>
      <c r="H103" s="124"/>
      <c r="I103" s="124"/>
      <c r="J103" s="124"/>
      <c r="K103" s="124"/>
      <c r="L103" s="124"/>
      <c r="M103" s="124"/>
      <c r="N103" s="124"/>
      <c r="O103" s="124"/>
      <c r="P103" s="124"/>
      <c r="Q103" s="124"/>
      <c r="R103" s="124"/>
      <c r="S103" s="124"/>
      <c r="T103" s="124"/>
      <c r="U103" s="124"/>
    </row>
    <row r="104" ht="12.75" customHeight="1">
      <c r="A104" s="124"/>
      <c r="B104" s="124"/>
      <c r="C104" s="124"/>
      <c r="D104" s="124"/>
      <c r="E104" s="124"/>
      <c r="F104" s="124"/>
      <c r="G104" s="124"/>
      <c r="H104" s="124"/>
      <c r="I104" s="124"/>
      <c r="J104" s="124"/>
      <c r="K104" s="124"/>
      <c r="L104" s="124"/>
      <c r="M104" s="124"/>
      <c r="N104" s="124"/>
      <c r="O104" s="124"/>
      <c r="P104" s="124"/>
      <c r="Q104" s="124"/>
      <c r="R104" s="124"/>
      <c r="S104" s="124"/>
      <c r="T104" s="124"/>
      <c r="U104" s="124"/>
    </row>
    <row r="105" ht="12.75" customHeight="1">
      <c r="A105" s="124"/>
      <c r="B105" s="124"/>
      <c r="C105" s="124"/>
      <c r="D105" s="124"/>
      <c r="E105" s="124"/>
      <c r="F105" s="124"/>
      <c r="G105" s="124"/>
      <c r="H105" s="124"/>
      <c r="I105" s="124"/>
      <c r="J105" s="124"/>
      <c r="K105" s="124"/>
      <c r="L105" s="124"/>
      <c r="M105" s="124"/>
      <c r="N105" s="124"/>
      <c r="O105" s="124"/>
      <c r="P105" s="124"/>
      <c r="Q105" s="124"/>
      <c r="R105" s="124"/>
      <c r="S105" s="124"/>
      <c r="T105" s="124"/>
      <c r="U105" s="124"/>
    </row>
    <row r="106" ht="12.75" customHeight="1">
      <c r="A106" s="124"/>
      <c r="B106" s="124"/>
      <c r="C106" s="124"/>
      <c r="D106" s="124"/>
      <c r="E106" s="124"/>
      <c r="F106" s="124"/>
      <c r="G106" s="124"/>
      <c r="H106" s="124"/>
      <c r="I106" s="124"/>
      <c r="J106" s="124"/>
      <c r="K106" s="124"/>
      <c r="L106" s="124"/>
      <c r="M106" s="124"/>
      <c r="N106" s="124"/>
      <c r="O106" s="124"/>
      <c r="P106" s="124"/>
      <c r="Q106" s="124"/>
      <c r="R106" s="124"/>
      <c r="S106" s="124"/>
      <c r="T106" s="124"/>
      <c r="U106" s="124"/>
    </row>
    <row r="107" ht="12.75" customHeight="1">
      <c r="A107" s="124"/>
      <c r="B107" s="124"/>
      <c r="C107" s="124"/>
      <c r="D107" s="124"/>
      <c r="E107" s="124"/>
      <c r="F107" s="124"/>
      <c r="G107" s="124"/>
      <c r="H107" s="124"/>
      <c r="I107" s="124"/>
      <c r="J107" s="124"/>
      <c r="K107" s="124"/>
      <c r="L107" s="124"/>
      <c r="M107" s="124"/>
      <c r="N107" s="124"/>
      <c r="O107" s="124"/>
      <c r="P107" s="124"/>
      <c r="Q107" s="124"/>
      <c r="R107" s="124"/>
      <c r="S107" s="124"/>
      <c r="T107" s="124"/>
      <c r="U107" s="124"/>
    </row>
    <row r="108" ht="12.75" customHeight="1">
      <c r="A108" s="124"/>
      <c r="B108" s="124"/>
      <c r="C108" s="124"/>
      <c r="D108" s="124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</row>
    <row r="109" ht="12.75" customHeight="1">
      <c r="A109" s="124"/>
      <c r="B109" s="124"/>
      <c r="C109" s="124"/>
      <c r="D109" s="124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</row>
    <row r="110" ht="12.75" customHeight="1">
      <c r="A110" s="124"/>
      <c r="B110" s="124"/>
      <c r="C110" s="124"/>
      <c r="D110" s="124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</row>
    <row r="111" ht="12.75" customHeight="1">
      <c r="A111" s="124"/>
      <c r="B111" s="124"/>
      <c r="C111" s="124"/>
      <c r="D111" s="124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</row>
    <row r="112" ht="12.75" customHeight="1">
      <c r="A112" s="124"/>
      <c r="B112" s="124"/>
      <c r="C112" s="124"/>
      <c r="D112" s="124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</row>
    <row r="113" ht="12.75" customHeight="1">
      <c r="A113" s="124"/>
      <c r="B113" s="124"/>
      <c r="C113" s="124"/>
      <c r="D113" s="124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</row>
    <row r="114" ht="12.75" customHeight="1">
      <c r="A114" s="124"/>
      <c r="B114" s="124"/>
      <c r="C114" s="124"/>
      <c r="D114" s="124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</row>
    <row r="115" ht="12.75" customHeight="1">
      <c r="A115" s="124"/>
      <c r="B115" s="124"/>
      <c r="C115" s="124"/>
      <c r="D115" s="124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</row>
    <row r="116" ht="12.75" customHeight="1">
      <c r="A116" s="124"/>
      <c r="B116" s="124"/>
      <c r="C116" s="124"/>
      <c r="D116" s="124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</row>
    <row r="117" ht="12.75" customHeight="1">
      <c r="A117" s="124"/>
      <c r="B117" s="124"/>
      <c r="C117" s="124"/>
      <c r="D117" s="124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</row>
    <row r="118" ht="12.75" customHeight="1">
      <c r="A118" s="124"/>
      <c r="B118" s="124"/>
      <c r="C118" s="124"/>
      <c r="D118" s="124"/>
      <c r="E118" s="124"/>
      <c r="F118" s="124"/>
      <c r="G118" s="124"/>
      <c r="H118" s="124"/>
      <c r="I118" s="124"/>
      <c r="J118" s="124"/>
      <c r="K118" s="124"/>
      <c r="L118" s="124"/>
      <c r="M118" s="124"/>
      <c r="N118" s="124"/>
      <c r="O118" s="124"/>
      <c r="P118" s="124"/>
      <c r="Q118" s="124"/>
      <c r="R118" s="124"/>
      <c r="S118" s="124"/>
      <c r="T118" s="124"/>
      <c r="U118" s="124"/>
    </row>
    <row r="119" ht="12.75" customHeight="1">
      <c r="A119" s="124"/>
      <c r="B119" s="124"/>
      <c r="C119" s="124"/>
      <c r="D119" s="124"/>
      <c r="E119" s="124"/>
      <c r="F119" s="124"/>
      <c r="G119" s="124"/>
      <c r="H119" s="124"/>
      <c r="I119" s="124"/>
      <c r="J119" s="124"/>
      <c r="K119" s="124"/>
      <c r="L119" s="124"/>
      <c r="M119" s="124"/>
      <c r="N119" s="124"/>
      <c r="O119" s="124"/>
      <c r="P119" s="124"/>
      <c r="Q119" s="124"/>
      <c r="R119" s="124"/>
      <c r="S119" s="124"/>
      <c r="T119" s="124"/>
      <c r="U119" s="124"/>
    </row>
    <row r="120" ht="12.75" customHeight="1">
      <c r="A120" s="124"/>
      <c r="B120" s="124"/>
      <c r="C120" s="124"/>
      <c r="D120" s="124"/>
      <c r="E120" s="124"/>
      <c r="F120" s="124"/>
      <c r="G120" s="124"/>
      <c r="H120" s="124"/>
      <c r="I120" s="124"/>
      <c r="J120" s="124"/>
      <c r="K120" s="124"/>
      <c r="L120" s="124"/>
      <c r="M120" s="124"/>
      <c r="N120" s="124"/>
      <c r="O120" s="124"/>
      <c r="P120" s="124"/>
      <c r="Q120" s="124"/>
      <c r="R120" s="124"/>
      <c r="S120" s="124"/>
      <c r="T120" s="124"/>
      <c r="U120" s="124"/>
    </row>
    <row r="121" ht="12.75" customHeight="1">
      <c r="A121" s="124"/>
      <c r="B121" s="124"/>
      <c r="C121" s="124"/>
      <c r="D121" s="124"/>
      <c r="E121" s="124"/>
      <c r="F121" s="124"/>
      <c r="G121" s="124"/>
      <c r="H121" s="124"/>
      <c r="I121" s="124"/>
      <c r="J121" s="124"/>
      <c r="K121" s="124"/>
      <c r="L121" s="124"/>
      <c r="M121" s="124"/>
      <c r="N121" s="124"/>
      <c r="O121" s="124"/>
      <c r="P121" s="124"/>
      <c r="Q121" s="124"/>
      <c r="R121" s="124"/>
      <c r="S121" s="124"/>
      <c r="T121" s="124"/>
      <c r="U121" s="124"/>
    </row>
    <row r="122" ht="12.75" customHeight="1">
      <c r="A122" s="124"/>
      <c r="B122" s="124"/>
      <c r="C122" s="124"/>
      <c r="D122" s="124"/>
      <c r="E122" s="124"/>
      <c r="F122" s="124"/>
      <c r="G122" s="124"/>
      <c r="H122" s="124"/>
      <c r="I122" s="124"/>
      <c r="J122" s="124"/>
      <c r="K122" s="124"/>
      <c r="L122" s="124"/>
      <c r="M122" s="124"/>
      <c r="N122" s="124"/>
      <c r="O122" s="124"/>
      <c r="P122" s="124"/>
      <c r="Q122" s="124"/>
      <c r="R122" s="124"/>
      <c r="S122" s="124"/>
      <c r="T122" s="124"/>
      <c r="U122" s="124"/>
    </row>
    <row r="123" ht="12.75" customHeight="1">
      <c r="A123" s="124"/>
      <c r="B123" s="124"/>
      <c r="C123" s="124"/>
      <c r="D123" s="124"/>
      <c r="E123" s="124"/>
      <c r="F123" s="124"/>
      <c r="G123" s="124"/>
      <c r="H123" s="124"/>
      <c r="I123" s="124"/>
      <c r="J123" s="124"/>
      <c r="K123" s="124"/>
      <c r="L123" s="124"/>
      <c r="M123" s="124"/>
      <c r="N123" s="124"/>
      <c r="O123" s="124"/>
      <c r="P123" s="124"/>
      <c r="Q123" s="124"/>
      <c r="R123" s="124"/>
      <c r="S123" s="124"/>
      <c r="T123" s="124"/>
      <c r="U123" s="124"/>
    </row>
    <row r="124" ht="12.75" customHeight="1">
      <c r="A124" s="124"/>
      <c r="B124" s="124"/>
      <c r="C124" s="124"/>
      <c r="D124" s="124"/>
      <c r="E124" s="124"/>
      <c r="F124" s="124"/>
      <c r="G124" s="124"/>
      <c r="H124" s="124"/>
      <c r="I124" s="124"/>
      <c r="J124" s="124"/>
      <c r="K124" s="124"/>
      <c r="L124" s="124"/>
      <c r="M124" s="124"/>
      <c r="N124" s="124"/>
      <c r="O124" s="124"/>
      <c r="P124" s="124"/>
      <c r="Q124" s="124"/>
      <c r="R124" s="124"/>
      <c r="S124" s="124"/>
      <c r="T124" s="124"/>
      <c r="U124" s="124"/>
    </row>
    <row r="125" ht="12.75" customHeight="1">
      <c r="A125" s="124"/>
      <c r="B125" s="124"/>
      <c r="C125" s="124"/>
      <c r="D125" s="124"/>
      <c r="E125" s="124"/>
      <c r="F125" s="124"/>
      <c r="G125" s="124"/>
      <c r="H125" s="124"/>
      <c r="I125" s="124"/>
      <c r="J125" s="124"/>
      <c r="K125" s="124"/>
      <c r="L125" s="124"/>
      <c r="M125" s="124"/>
      <c r="N125" s="124"/>
      <c r="O125" s="124"/>
      <c r="P125" s="124"/>
      <c r="Q125" s="124"/>
      <c r="R125" s="124"/>
      <c r="S125" s="124"/>
      <c r="T125" s="124"/>
      <c r="U125" s="124"/>
    </row>
    <row r="126" ht="12.75" customHeight="1">
      <c r="A126" s="124"/>
      <c r="B126" s="124"/>
      <c r="C126" s="124"/>
      <c r="D126" s="124"/>
      <c r="E126" s="124"/>
      <c r="F126" s="124"/>
      <c r="G126" s="124"/>
      <c r="H126" s="124"/>
      <c r="I126" s="124"/>
      <c r="J126" s="124"/>
      <c r="K126" s="124"/>
      <c r="L126" s="124"/>
      <c r="M126" s="124"/>
      <c r="N126" s="124"/>
      <c r="O126" s="124"/>
      <c r="P126" s="124"/>
      <c r="Q126" s="124"/>
      <c r="R126" s="124"/>
      <c r="S126" s="124"/>
      <c r="T126" s="124"/>
      <c r="U126" s="124"/>
    </row>
    <row r="127" ht="12.75" customHeight="1">
      <c r="A127" s="124"/>
      <c r="B127" s="124"/>
      <c r="C127" s="124"/>
      <c r="D127" s="124"/>
      <c r="E127" s="124"/>
      <c r="F127" s="124"/>
      <c r="G127" s="124"/>
      <c r="H127" s="124"/>
      <c r="I127" s="124"/>
      <c r="J127" s="124"/>
      <c r="K127" s="124"/>
      <c r="L127" s="124"/>
      <c r="M127" s="124"/>
      <c r="N127" s="124"/>
      <c r="O127" s="124"/>
      <c r="P127" s="124"/>
      <c r="Q127" s="124"/>
      <c r="R127" s="124"/>
      <c r="S127" s="124"/>
      <c r="T127" s="124"/>
      <c r="U127" s="124"/>
    </row>
    <row r="128" ht="12.75" customHeight="1">
      <c r="A128" s="124"/>
      <c r="B128" s="124"/>
      <c r="C128" s="124"/>
      <c r="D128" s="124"/>
      <c r="E128" s="124"/>
      <c r="F128" s="124"/>
      <c r="G128" s="124"/>
      <c r="H128" s="124"/>
      <c r="I128" s="124"/>
      <c r="J128" s="124"/>
      <c r="K128" s="124"/>
      <c r="L128" s="124"/>
      <c r="M128" s="124"/>
      <c r="N128" s="124"/>
      <c r="O128" s="124"/>
      <c r="P128" s="124"/>
      <c r="Q128" s="124"/>
      <c r="R128" s="124"/>
      <c r="S128" s="124"/>
      <c r="T128" s="124"/>
      <c r="U128" s="124"/>
    </row>
    <row r="129" ht="12.75" customHeight="1">
      <c r="A129" s="124"/>
      <c r="B129" s="124"/>
      <c r="C129" s="124"/>
      <c r="D129" s="124"/>
      <c r="E129" s="124"/>
      <c r="F129" s="124"/>
      <c r="G129" s="124"/>
      <c r="H129" s="124"/>
      <c r="I129" s="124"/>
      <c r="J129" s="124"/>
      <c r="K129" s="124"/>
      <c r="L129" s="124"/>
      <c r="M129" s="124"/>
      <c r="N129" s="124"/>
      <c r="O129" s="124"/>
      <c r="P129" s="124"/>
      <c r="Q129" s="124"/>
      <c r="R129" s="124"/>
      <c r="S129" s="124"/>
      <c r="T129" s="124"/>
      <c r="U129" s="124"/>
    </row>
    <row r="130" ht="12.75" customHeight="1">
      <c r="A130" s="124"/>
      <c r="B130" s="124"/>
      <c r="C130" s="124"/>
      <c r="D130" s="124"/>
      <c r="E130" s="124"/>
      <c r="F130" s="124"/>
      <c r="G130" s="124"/>
      <c r="H130" s="124"/>
      <c r="I130" s="124"/>
      <c r="J130" s="124"/>
      <c r="K130" s="124"/>
      <c r="L130" s="124"/>
      <c r="M130" s="124"/>
      <c r="N130" s="124"/>
      <c r="O130" s="124"/>
      <c r="P130" s="124"/>
      <c r="Q130" s="124"/>
      <c r="R130" s="124"/>
      <c r="S130" s="124"/>
      <c r="T130" s="124"/>
      <c r="U130" s="124"/>
    </row>
    <row r="131" ht="12.75" customHeight="1">
      <c r="A131" s="124"/>
      <c r="B131" s="124"/>
      <c r="C131" s="124"/>
      <c r="D131" s="124"/>
      <c r="E131" s="124"/>
      <c r="F131" s="124"/>
      <c r="G131" s="124"/>
      <c r="H131" s="124"/>
      <c r="I131" s="124"/>
      <c r="J131" s="124"/>
      <c r="K131" s="124"/>
      <c r="L131" s="124"/>
      <c r="M131" s="124"/>
      <c r="N131" s="124"/>
      <c r="O131" s="124"/>
      <c r="P131" s="124"/>
      <c r="Q131" s="124"/>
      <c r="R131" s="124"/>
      <c r="S131" s="124"/>
      <c r="T131" s="124"/>
      <c r="U131" s="124"/>
    </row>
    <row r="132" ht="12.75" customHeight="1">
      <c r="A132" s="124"/>
      <c r="B132" s="124"/>
      <c r="C132" s="124"/>
      <c r="D132" s="124"/>
      <c r="E132" s="124"/>
      <c r="F132" s="124"/>
      <c r="G132" s="124"/>
      <c r="H132" s="124"/>
      <c r="I132" s="124"/>
      <c r="J132" s="124"/>
      <c r="K132" s="124"/>
      <c r="L132" s="124"/>
      <c r="M132" s="124"/>
      <c r="N132" s="124"/>
      <c r="O132" s="124"/>
      <c r="P132" s="124"/>
      <c r="Q132" s="124"/>
      <c r="R132" s="124"/>
      <c r="S132" s="124"/>
      <c r="T132" s="124"/>
      <c r="U132" s="124"/>
    </row>
    <row r="133" ht="12.75" customHeight="1">
      <c r="A133" s="124"/>
      <c r="B133" s="124"/>
      <c r="C133" s="124"/>
      <c r="D133" s="124"/>
      <c r="E133" s="124"/>
      <c r="F133" s="124"/>
      <c r="G133" s="124"/>
      <c r="H133" s="124"/>
      <c r="I133" s="124"/>
      <c r="J133" s="124"/>
      <c r="K133" s="124"/>
      <c r="L133" s="124"/>
      <c r="M133" s="124"/>
      <c r="N133" s="124"/>
      <c r="O133" s="124"/>
      <c r="P133" s="124"/>
      <c r="Q133" s="124"/>
      <c r="R133" s="124"/>
      <c r="S133" s="124"/>
      <c r="T133" s="124"/>
      <c r="U133" s="124"/>
    </row>
    <row r="134" ht="12.75" customHeight="1">
      <c r="A134" s="124"/>
      <c r="B134" s="124"/>
      <c r="C134" s="124"/>
      <c r="D134" s="124"/>
      <c r="E134" s="124"/>
      <c r="F134" s="124"/>
      <c r="G134" s="124"/>
      <c r="H134" s="124"/>
      <c r="I134" s="124"/>
      <c r="J134" s="124"/>
      <c r="K134" s="124"/>
      <c r="L134" s="124"/>
      <c r="M134" s="124"/>
      <c r="N134" s="124"/>
      <c r="O134" s="124"/>
      <c r="P134" s="124"/>
      <c r="Q134" s="124"/>
      <c r="R134" s="124"/>
      <c r="S134" s="124"/>
      <c r="T134" s="124"/>
      <c r="U134" s="124"/>
    </row>
    <row r="135" ht="12.75" customHeight="1">
      <c r="A135" s="124"/>
      <c r="B135" s="124"/>
      <c r="C135" s="124"/>
      <c r="D135" s="124"/>
      <c r="E135" s="124"/>
      <c r="F135" s="124"/>
      <c r="G135" s="124"/>
      <c r="H135" s="124"/>
      <c r="I135" s="124"/>
      <c r="J135" s="124"/>
      <c r="K135" s="124"/>
      <c r="L135" s="124"/>
      <c r="M135" s="124"/>
      <c r="N135" s="124"/>
      <c r="O135" s="124"/>
      <c r="P135" s="124"/>
      <c r="Q135" s="124"/>
      <c r="R135" s="124"/>
      <c r="S135" s="124"/>
      <c r="T135" s="124"/>
      <c r="U135" s="124"/>
    </row>
    <row r="136" ht="12.75" customHeight="1">
      <c r="A136" s="124"/>
      <c r="B136" s="124"/>
      <c r="C136" s="124"/>
      <c r="D136" s="124"/>
      <c r="E136" s="124"/>
      <c r="F136" s="124"/>
      <c r="G136" s="124"/>
      <c r="H136" s="124"/>
      <c r="I136" s="124"/>
      <c r="J136" s="124"/>
      <c r="K136" s="124"/>
      <c r="L136" s="124"/>
      <c r="M136" s="124"/>
      <c r="N136" s="124"/>
      <c r="O136" s="124"/>
      <c r="P136" s="124"/>
      <c r="Q136" s="124"/>
      <c r="R136" s="124"/>
      <c r="S136" s="124"/>
      <c r="T136" s="124"/>
      <c r="U136" s="124"/>
    </row>
    <row r="137" ht="12.75" customHeight="1">
      <c r="A137" s="124"/>
      <c r="B137" s="124"/>
      <c r="C137" s="124"/>
      <c r="D137" s="124"/>
      <c r="E137" s="124"/>
      <c r="F137" s="124"/>
      <c r="G137" s="124"/>
      <c r="H137" s="124"/>
      <c r="I137" s="124"/>
      <c r="J137" s="124"/>
      <c r="K137" s="124"/>
      <c r="L137" s="124"/>
      <c r="M137" s="124"/>
      <c r="N137" s="124"/>
      <c r="O137" s="124"/>
      <c r="P137" s="124"/>
      <c r="Q137" s="124"/>
      <c r="R137" s="124"/>
      <c r="S137" s="124"/>
      <c r="T137" s="124"/>
      <c r="U137" s="124"/>
    </row>
    <row r="138" ht="12.75" customHeight="1">
      <c r="A138" s="124"/>
      <c r="B138" s="124"/>
      <c r="C138" s="124"/>
      <c r="D138" s="124"/>
      <c r="E138" s="124"/>
      <c r="F138" s="124"/>
      <c r="G138" s="124"/>
      <c r="H138" s="124"/>
      <c r="I138" s="124"/>
      <c r="J138" s="124"/>
      <c r="K138" s="124"/>
      <c r="L138" s="124"/>
      <c r="M138" s="124"/>
      <c r="N138" s="124"/>
      <c r="O138" s="124"/>
      <c r="P138" s="124"/>
      <c r="Q138" s="124"/>
      <c r="R138" s="124"/>
      <c r="S138" s="124"/>
      <c r="T138" s="124"/>
      <c r="U138" s="124"/>
    </row>
    <row r="139" ht="12.75" customHeight="1">
      <c r="A139" s="124"/>
      <c r="B139" s="124"/>
      <c r="C139" s="124"/>
      <c r="D139" s="124"/>
      <c r="E139" s="124"/>
      <c r="F139" s="124"/>
      <c r="G139" s="124"/>
      <c r="H139" s="124"/>
      <c r="I139" s="124"/>
      <c r="J139" s="124"/>
      <c r="K139" s="124"/>
      <c r="L139" s="124"/>
      <c r="M139" s="124"/>
      <c r="N139" s="124"/>
      <c r="O139" s="124"/>
      <c r="P139" s="124"/>
      <c r="Q139" s="124"/>
      <c r="R139" s="124"/>
      <c r="S139" s="124"/>
      <c r="T139" s="124"/>
      <c r="U139" s="124"/>
    </row>
    <row r="140" ht="12.75" customHeight="1">
      <c r="A140" s="124"/>
      <c r="B140" s="124"/>
      <c r="C140" s="124"/>
      <c r="D140" s="124"/>
      <c r="E140" s="124"/>
      <c r="F140" s="124"/>
      <c r="G140" s="124"/>
      <c r="H140" s="124"/>
      <c r="I140" s="124"/>
      <c r="J140" s="124"/>
      <c r="K140" s="124"/>
      <c r="L140" s="124"/>
      <c r="M140" s="124"/>
      <c r="N140" s="124"/>
      <c r="O140" s="124"/>
      <c r="P140" s="124"/>
      <c r="Q140" s="124"/>
      <c r="R140" s="124"/>
      <c r="S140" s="124"/>
      <c r="T140" s="124"/>
      <c r="U140" s="124"/>
    </row>
    <row r="141" ht="12.75" customHeight="1">
      <c r="A141" s="124"/>
      <c r="B141" s="124"/>
      <c r="C141" s="124"/>
      <c r="D141" s="124"/>
      <c r="E141" s="124"/>
      <c r="F141" s="124"/>
      <c r="G141" s="124"/>
      <c r="H141" s="124"/>
      <c r="I141" s="124"/>
      <c r="J141" s="124"/>
      <c r="K141" s="124"/>
      <c r="L141" s="124"/>
      <c r="M141" s="124"/>
      <c r="N141" s="124"/>
      <c r="O141" s="124"/>
      <c r="P141" s="124"/>
      <c r="Q141" s="124"/>
      <c r="R141" s="124"/>
      <c r="S141" s="124"/>
      <c r="T141" s="124"/>
      <c r="U141" s="124"/>
    </row>
    <row r="142" ht="12.75" customHeight="1">
      <c r="A142" s="124"/>
      <c r="B142" s="124"/>
      <c r="C142" s="124"/>
      <c r="D142" s="124"/>
      <c r="E142" s="124"/>
      <c r="F142" s="124"/>
      <c r="G142" s="124"/>
      <c r="H142" s="124"/>
      <c r="I142" s="124"/>
      <c r="J142" s="124"/>
      <c r="K142" s="124"/>
      <c r="L142" s="124"/>
      <c r="M142" s="124"/>
      <c r="N142" s="124"/>
      <c r="O142" s="124"/>
      <c r="P142" s="124"/>
      <c r="Q142" s="124"/>
      <c r="R142" s="124"/>
      <c r="S142" s="124"/>
      <c r="T142" s="124"/>
      <c r="U142" s="124"/>
    </row>
    <row r="143" ht="12.75" customHeight="1">
      <c r="A143" s="124"/>
      <c r="B143" s="124"/>
      <c r="C143" s="124"/>
      <c r="D143" s="124"/>
      <c r="E143" s="124"/>
      <c r="F143" s="124"/>
      <c r="G143" s="124"/>
      <c r="H143" s="124"/>
      <c r="I143" s="124"/>
      <c r="J143" s="124"/>
      <c r="K143" s="124"/>
      <c r="L143" s="124"/>
      <c r="M143" s="124"/>
      <c r="N143" s="124"/>
      <c r="O143" s="124"/>
      <c r="P143" s="124"/>
      <c r="Q143" s="124"/>
      <c r="R143" s="124"/>
      <c r="S143" s="124"/>
      <c r="T143" s="124"/>
      <c r="U143" s="124"/>
    </row>
    <row r="144" ht="12.75" customHeight="1">
      <c r="A144" s="124"/>
      <c r="B144" s="124"/>
      <c r="C144" s="124"/>
      <c r="D144" s="124"/>
      <c r="E144" s="124"/>
      <c r="F144" s="124"/>
      <c r="G144" s="124"/>
      <c r="H144" s="124"/>
      <c r="I144" s="124"/>
      <c r="J144" s="124"/>
      <c r="K144" s="124"/>
      <c r="L144" s="124"/>
      <c r="M144" s="124"/>
      <c r="N144" s="124"/>
      <c r="O144" s="124"/>
      <c r="P144" s="124"/>
      <c r="Q144" s="124"/>
      <c r="R144" s="124"/>
      <c r="S144" s="124"/>
      <c r="T144" s="124"/>
      <c r="U144" s="124"/>
    </row>
    <row r="145" ht="12.75" customHeight="1">
      <c r="A145" s="124"/>
      <c r="B145" s="124"/>
      <c r="C145" s="124"/>
      <c r="D145" s="124"/>
      <c r="E145" s="124"/>
      <c r="F145" s="124"/>
      <c r="G145" s="124"/>
      <c r="H145" s="124"/>
      <c r="I145" s="124"/>
      <c r="J145" s="124"/>
      <c r="K145" s="124"/>
      <c r="L145" s="124"/>
      <c r="M145" s="124"/>
      <c r="N145" s="124"/>
      <c r="O145" s="124"/>
      <c r="P145" s="124"/>
      <c r="Q145" s="124"/>
      <c r="R145" s="124"/>
      <c r="S145" s="124"/>
      <c r="T145" s="124"/>
      <c r="U145" s="124"/>
    </row>
    <row r="146" ht="12.75" customHeight="1">
      <c r="A146" s="124"/>
      <c r="B146" s="124"/>
      <c r="C146" s="124"/>
      <c r="D146" s="124"/>
      <c r="E146" s="124"/>
      <c r="F146" s="124"/>
      <c r="G146" s="124"/>
      <c r="H146" s="124"/>
      <c r="I146" s="124"/>
      <c r="J146" s="124"/>
      <c r="K146" s="124"/>
      <c r="L146" s="124"/>
      <c r="M146" s="124"/>
      <c r="N146" s="124"/>
      <c r="O146" s="124"/>
      <c r="P146" s="124"/>
      <c r="Q146" s="124"/>
      <c r="R146" s="124"/>
      <c r="S146" s="124"/>
      <c r="T146" s="124"/>
      <c r="U146" s="124"/>
    </row>
    <row r="147" ht="12.75" customHeight="1">
      <c r="A147" s="124"/>
      <c r="B147" s="124"/>
      <c r="C147" s="124"/>
      <c r="D147" s="124"/>
      <c r="E147" s="124"/>
      <c r="F147" s="124"/>
      <c r="G147" s="124"/>
      <c r="H147" s="124"/>
      <c r="I147" s="124"/>
      <c r="J147" s="124"/>
      <c r="K147" s="124"/>
      <c r="L147" s="124"/>
      <c r="M147" s="124"/>
      <c r="N147" s="124"/>
      <c r="O147" s="124"/>
      <c r="P147" s="124"/>
      <c r="Q147" s="124"/>
      <c r="R147" s="124"/>
      <c r="S147" s="124"/>
      <c r="T147" s="124"/>
      <c r="U147" s="124"/>
    </row>
    <row r="148" ht="12.75" customHeight="1">
      <c r="A148" s="124"/>
      <c r="B148" s="124"/>
      <c r="C148" s="124"/>
      <c r="D148" s="124"/>
      <c r="E148" s="124"/>
      <c r="F148" s="124"/>
      <c r="G148" s="124"/>
      <c r="H148" s="124"/>
      <c r="I148" s="124"/>
      <c r="J148" s="124"/>
      <c r="K148" s="124"/>
      <c r="L148" s="124"/>
      <c r="M148" s="124"/>
      <c r="N148" s="124"/>
      <c r="O148" s="124"/>
      <c r="P148" s="124"/>
      <c r="Q148" s="124"/>
      <c r="R148" s="124"/>
      <c r="S148" s="124"/>
      <c r="T148" s="124"/>
      <c r="U148" s="124"/>
    </row>
    <row r="149" ht="12.75" customHeight="1">
      <c r="A149" s="124"/>
      <c r="B149" s="124"/>
      <c r="C149" s="124"/>
      <c r="D149" s="124"/>
      <c r="E149" s="124"/>
      <c r="F149" s="124"/>
      <c r="G149" s="124"/>
      <c r="H149" s="124"/>
      <c r="I149" s="124"/>
      <c r="J149" s="124"/>
      <c r="K149" s="124"/>
      <c r="L149" s="124"/>
      <c r="M149" s="124"/>
      <c r="N149" s="124"/>
      <c r="O149" s="124"/>
      <c r="P149" s="124"/>
      <c r="Q149" s="124"/>
      <c r="R149" s="124"/>
      <c r="S149" s="124"/>
      <c r="T149" s="124"/>
      <c r="U149" s="124"/>
    </row>
    <row r="150" ht="12.75" customHeight="1">
      <c r="A150" s="124"/>
      <c r="B150" s="124"/>
      <c r="C150" s="124"/>
      <c r="D150" s="124"/>
      <c r="E150" s="124"/>
      <c r="F150" s="124"/>
      <c r="G150" s="124"/>
      <c r="H150" s="124"/>
      <c r="I150" s="124"/>
      <c r="J150" s="124"/>
      <c r="K150" s="124"/>
      <c r="L150" s="124"/>
      <c r="M150" s="124"/>
      <c r="N150" s="124"/>
      <c r="O150" s="124"/>
      <c r="P150" s="124"/>
      <c r="Q150" s="124"/>
      <c r="R150" s="124"/>
      <c r="S150" s="124"/>
      <c r="T150" s="124"/>
      <c r="U150" s="124"/>
    </row>
    <row r="151" ht="12.75" customHeight="1">
      <c r="A151" s="124"/>
      <c r="B151" s="124"/>
      <c r="C151" s="124"/>
      <c r="D151" s="124"/>
      <c r="E151" s="124"/>
      <c r="F151" s="124"/>
      <c r="G151" s="124"/>
      <c r="H151" s="124"/>
      <c r="I151" s="124"/>
      <c r="J151" s="124"/>
      <c r="K151" s="124"/>
      <c r="L151" s="124"/>
      <c r="M151" s="124"/>
      <c r="N151" s="124"/>
      <c r="O151" s="124"/>
      <c r="P151" s="124"/>
      <c r="Q151" s="124"/>
      <c r="R151" s="124"/>
      <c r="S151" s="124"/>
      <c r="T151" s="124"/>
      <c r="U151" s="124"/>
    </row>
    <row r="152" ht="12.75" customHeight="1">
      <c r="A152" s="124"/>
      <c r="B152" s="124"/>
      <c r="C152" s="124"/>
      <c r="D152" s="124"/>
      <c r="E152" s="124"/>
      <c r="F152" s="124"/>
      <c r="G152" s="124"/>
      <c r="H152" s="124"/>
      <c r="I152" s="124"/>
      <c r="J152" s="124"/>
      <c r="K152" s="124"/>
      <c r="L152" s="124"/>
      <c r="M152" s="124"/>
      <c r="N152" s="124"/>
      <c r="O152" s="124"/>
      <c r="P152" s="124"/>
      <c r="Q152" s="124"/>
      <c r="R152" s="124"/>
      <c r="S152" s="124"/>
      <c r="T152" s="124"/>
      <c r="U152" s="124"/>
    </row>
    <row r="153" ht="12.75" customHeight="1">
      <c r="A153" s="124"/>
      <c r="B153" s="124"/>
      <c r="C153" s="124"/>
      <c r="D153" s="124"/>
      <c r="E153" s="124"/>
      <c r="F153" s="124"/>
      <c r="G153" s="124"/>
      <c r="H153" s="124"/>
      <c r="I153" s="124"/>
      <c r="J153" s="124"/>
      <c r="K153" s="124"/>
      <c r="L153" s="124"/>
      <c r="M153" s="124"/>
      <c r="N153" s="124"/>
      <c r="O153" s="124"/>
      <c r="P153" s="124"/>
      <c r="Q153" s="124"/>
      <c r="R153" s="124"/>
      <c r="S153" s="124"/>
      <c r="T153" s="124"/>
      <c r="U153" s="124"/>
    </row>
    <row r="154" ht="12.75" customHeight="1">
      <c r="A154" s="124"/>
      <c r="B154" s="124"/>
      <c r="C154" s="124"/>
      <c r="D154" s="124"/>
      <c r="E154" s="124"/>
      <c r="F154" s="124"/>
      <c r="G154" s="124"/>
      <c r="H154" s="124"/>
      <c r="I154" s="124"/>
      <c r="J154" s="124"/>
      <c r="K154" s="124"/>
      <c r="L154" s="124"/>
      <c r="M154" s="124"/>
      <c r="N154" s="124"/>
      <c r="O154" s="124"/>
      <c r="P154" s="124"/>
      <c r="Q154" s="124"/>
      <c r="R154" s="124"/>
      <c r="S154" s="124"/>
      <c r="T154" s="124"/>
      <c r="U154" s="124"/>
    </row>
    <row r="155" ht="12.75" customHeight="1">
      <c r="A155" s="124"/>
      <c r="B155" s="124"/>
      <c r="C155" s="124"/>
      <c r="D155" s="124"/>
      <c r="E155" s="124"/>
      <c r="F155" s="124"/>
      <c r="G155" s="124"/>
      <c r="H155" s="124"/>
      <c r="I155" s="124"/>
      <c r="J155" s="124"/>
      <c r="K155" s="124"/>
      <c r="L155" s="124"/>
      <c r="M155" s="124"/>
      <c r="N155" s="124"/>
      <c r="O155" s="124"/>
      <c r="P155" s="124"/>
      <c r="Q155" s="124"/>
      <c r="R155" s="124"/>
      <c r="S155" s="124"/>
      <c r="T155" s="124"/>
      <c r="U155" s="124"/>
    </row>
    <row r="156" ht="12.75" customHeight="1">
      <c r="A156" s="124"/>
      <c r="B156" s="124"/>
      <c r="C156" s="124"/>
      <c r="D156" s="124"/>
      <c r="E156" s="124"/>
      <c r="F156" s="124"/>
      <c r="G156" s="124"/>
      <c r="H156" s="124"/>
      <c r="I156" s="124"/>
      <c r="J156" s="124"/>
      <c r="K156" s="124"/>
      <c r="L156" s="124"/>
      <c r="M156" s="124"/>
      <c r="N156" s="124"/>
      <c r="O156" s="124"/>
      <c r="P156" s="124"/>
      <c r="Q156" s="124"/>
      <c r="R156" s="124"/>
      <c r="S156" s="124"/>
      <c r="T156" s="124"/>
      <c r="U156" s="124"/>
    </row>
    <row r="157" ht="12.75" customHeight="1">
      <c r="A157" s="124"/>
      <c r="B157" s="124"/>
      <c r="C157" s="124"/>
      <c r="D157" s="124"/>
      <c r="E157" s="124"/>
      <c r="F157" s="124"/>
      <c r="G157" s="124"/>
      <c r="H157" s="124"/>
      <c r="I157" s="124"/>
      <c r="J157" s="124"/>
      <c r="K157" s="124"/>
      <c r="L157" s="124"/>
      <c r="M157" s="124"/>
      <c r="N157" s="124"/>
      <c r="O157" s="124"/>
      <c r="P157" s="124"/>
      <c r="Q157" s="124"/>
      <c r="R157" s="124"/>
      <c r="S157" s="124"/>
      <c r="T157" s="124"/>
      <c r="U157" s="124"/>
    </row>
    <row r="158" ht="12.75" customHeight="1">
      <c r="A158" s="124"/>
      <c r="B158" s="124"/>
      <c r="C158" s="124"/>
      <c r="D158" s="124"/>
      <c r="E158" s="124"/>
      <c r="F158" s="124"/>
      <c r="G158" s="124"/>
      <c r="H158" s="124"/>
      <c r="I158" s="124"/>
      <c r="J158" s="124"/>
      <c r="K158" s="124"/>
      <c r="L158" s="124"/>
      <c r="M158" s="124"/>
      <c r="N158" s="124"/>
      <c r="O158" s="124"/>
      <c r="P158" s="124"/>
      <c r="Q158" s="124"/>
      <c r="R158" s="124"/>
      <c r="S158" s="124"/>
      <c r="T158" s="124"/>
      <c r="U158" s="124"/>
    </row>
    <row r="159" ht="12.75" customHeight="1">
      <c r="A159" s="124"/>
      <c r="B159" s="124"/>
      <c r="C159" s="124"/>
      <c r="D159" s="124"/>
      <c r="E159" s="124"/>
      <c r="F159" s="124"/>
      <c r="G159" s="124"/>
      <c r="H159" s="124"/>
      <c r="I159" s="124"/>
      <c r="J159" s="124"/>
      <c r="K159" s="124"/>
      <c r="L159" s="124"/>
      <c r="M159" s="124"/>
      <c r="N159" s="124"/>
      <c r="O159" s="124"/>
      <c r="P159" s="124"/>
      <c r="Q159" s="124"/>
      <c r="R159" s="124"/>
      <c r="S159" s="124"/>
      <c r="T159" s="124"/>
      <c r="U159" s="124"/>
    </row>
    <row r="160" ht="12.75" customHeight="1">
      <c r="A160" s="124"/>
      <c r="B160" s="124"/>
      <c r="C160" s="124"/>
      <c r="D160" s="124"/>
      <c r="E160" s="124"/>
      <c r="F160" s="124"/>
      <c r="G160" s="124"/>
      <c r="H160" s="124"/>
      <c r="I160" s="124"/>
      <c r="J160" s="124"/>
      <c r="K160" s="124"/>
      <c r="L160" s="124"/>
      <c r="M160" s="124"/>
      <c r="N160" s="124"/>
      <c r="O160" s="124"/>
      <c r="P160" s="124"/>
      <c r="Q160" s="124"/>
      <c r="R160" s="124"/>
      <c r="S160" s="124"/>
      <c r="T160" s="124"/>
      <c r="U160" s="124"/>
    </row>
    <row r="161" ht="12.75" customHeight="1">
      <c r="A161" s="124"/>
      <c r="B161" s="124"/>
      <c r="C161" s="124"/>
      <c r="D161" s="124"/>
      <c r="E161" s="124"/>
      <c r="F161" s="124"/>
      <c r="G161" s="124"/>
      <c r="H161" s="124"/>
      <c r="I161" s="124"/>
      <c r="J161" s="124"/>
      <c r="K161" s="124"/>
      <c r="L161" s="124"/>
      <c r="M161" s="124"/>
      <c r="N161" s="124"/>
      <c r="O161" s="124"/>
      <c r="P161" s="124"/>
      <c r="Q161" s="124"/>
      <c r="R161" s="124"/>
      <c r="S161" s="124"/>
      <c r="T161" s="124"/>
      <c r="U161" s="124"/>
    </row>
    <row r="162" ht="12.75" customHeight="1">
      <c r="A162" s="124"/>
      <c r="B162" s="124"/>
      <c r="C162" s="124"/>
      <c r="D162" s="124"/>
      <c r="E162" s="124"/>
      <c r="F162" s="124"/>
      <c r="G162" s="124"/>
      <c r="H162" s="124"/>
      <c r="I162" s="124"/>
      <c r="J162" s="124"/>
      <c r="K162" s="124"/>
      <c r="L162" s="124"/>
      <c r="M162" s="124"/>
      <c r="N162" s="124"/>
      <c r="O162" s="124"/>
      <c r="P162" s="124"/>
      <c r="Q162" s="124"/>
      <c r="R162" s="124"/>
      <c r="S162" s="124"/>
      <c r="T162" s="124"/>
      <c r="U162" s="124"/>
    </row>
    <row r="163" ht="12.75" customHeight="1">
      <c r="A163" s="124"/>
      <c r="B163" s="124"/>
      <c r="C163" s="124"/>
      <c r="D163" s="124"/>
      <c r="E163" s="124"/>
      <c r="F163" s="124"/>
      <c r="G163" s="124"/>
      <c r="H163" s="124"/>
      <c r="I163" s="124"/>
      <c r="J163" s="124"/>
      <c r="K163" s="124"/>
      <c r="L163" s="124"/>
      <c r="M163" s="124"/>
      <c r="N163" s="124"/>
      <c r="O163" s="124"/>
      <c r="P163" s="124"/>
      <c r="Q163" s="124"/>
      <c r="R163" s="124"/>
      <c r="S163" s="124"/>
      <c r="T163" s="124"/>
      <c r="U163" s="124"/>
    </row>
    <row r="164" ht="12.75" customHeight="1">
      <c r="A164" s="124"/>
      <c r="B164" s="124"/>
      <c r="C164" s="124"/>
      <c r="D164" s="124"/>
      <c r="E164" s="124"/>
      <c r="F164" s="124"/>
      <c r="G164" s="124"/>
      <c r="H164" s="124"/>
      <c r="I164" s="124"/>
      <c r="J164" s="124"/>
      <c r="K164" s="124"/>
      <c r="L164" s="124"/>
      <c r="M164" s="124"/>
      <c r="N164" s="124"/>
      <c r="O164" s="124"/>
      <c r="P164" s="124"/>
      <c r="Q164" s="124"/>
      <c r="R164" s="124"/>
      <c r="S164" s="124"/>
      <c r="T164" s="124"/>
      <c r="U164" s="124"/>
    </row>
    <row r="165" ht="12.75" customHeight="1">
      <c r="A165" s="124"/>
      <c r="B165" s="124"/>
      <c r="C165" s="124"/>
      <c r="D165" s="124"/>
      <c r="E165" s="124"/>
      <c r="F165" s="124"/>
      <c r="G165" s="124"/>
      <c r="H165" s="124"/>
      <c r="I165" s="124"/>
      <c r="J165" s="124"/>
      <c r="K165" s="124"/>
      <c r="L165" s="124"/>
      <c r="M165" s="124"/>
      <c r="N165" s="124"/>
      <c r="O165" s="124"/>
      <c r="P165" s="124"/>
      <c r="Q165" s="124"/>
      <c r="R165" s="124"/>
      <c r="S165" s="124"/>
      <c r="T165" s="124"/>
      <c r="U165" s="124"/>
    </row>
    <row r="166" ht="12.75" customHeight="1">
      <c r="A166" s="124"/>
      <c r="B166" s="124"/>
      <c r="C166" s="124"/>
      <c r="D166" s="124"/>
      <c r="E166" s="124"/>
      <c r="F166" s="124"/>
      <c r="G166" s="124"/>
      <c r="H166" s="124"/>
      <c r="I166" s="124"/>
      <c r="J166" s="124"/>
      <c r="K166" s="124"/>
      <c r="L166" s="124"/>
      <c r="M166" s="124"/>
      <c r="N166" s="124"/>
      <c r="O166" s="124"/>
      <c r="P166" s="124"/>
      <c r="Q166" s="124"/>
      <c r="R166" s="124"/>
      <c r="S166" s="124"/>
      <c r="T166" s="124"/>
      <c r="U166" s="124"/>
    </row>
    <row r="167" ht="12.75" customHeight="1">
      <c r="A167" s="124"/>
      <c r="B167" s="124"/>
      <c r="C167" s="124"/>
      <c r="D167" s="124"/>
      <c r="E167" s="124"/>
      <c r="F167" s="124"/>
      <c r="G167" s="124"/>
      <c r="H167" s="124"/>
      <c r="I167" s="124"/>
      <c r="J167" s="124"/>
      <c r="K167" s="124"/>
      <c r="L167" s="124"/>
      <c r="M167" s="124"/>
      <c r="N167" s="124"/>
      <c r="O167" s="124"/>
      <c r="P167" s="124"/>
      <c r="Q167" s="124"/>
      <c r="R167" s="124"/>
      <c r="S167" s="124"/>
      <c r="T167" s="124"/>
      <c r="U167" s="124"/>
    </row>
    <row r="168" ht="12.75" customHeight="1">
      <c r="A168" s="124"/>
      <c r="B168" s="124"/>
      <c r="C168" s="124"/>
      <c r="D168" s="124"/>
      <c r="E168" s="124"/>
      <c r="F168" s="124"/>
      <c r="G168" s="124"/>
      <c r="H168" s="124"/>
      <c r="I168" s="124"/>
      <c r="J168" s="124"/>
      <c r="K168" s="124"/>
      <c r="L168" s="124"/>
      <c r="M168" s="124"/>
      <c r="N168" s="124"/>
      <c r="O168" s="124"/>
      <c r="P168" s="124"/>
      <c r="Q168" s="124"/>
      <c r="R168" s="124"/>
      <c r="S168" s="124"/>
      <c r="T168" s="124"/>
      <c r="U168" s="124"/>
    </row>
    <row r="169" ht="12.75" customHeight="1">
      <c r="A169" s="124"/>
      <c r="B169" s="124"/>
      <c r="C169" s="124"/>
      <c r="D169" s="124"/>
      <c r="E169" s="124"/>
      <c r="F169" s="124"/>
      <c r="G169" s="124"/>
      <c r="H169" s="124"/>
      <c r="I169" s="124"/>
      <c r="J169" s="124"/>
      <c r="K169" s="124"/>
      <c r="L169" s="124"/>
      <c r="M169" s="124"/>
      <c r="N169" s="124"/>
      <c r="O169" s="124"/>
      <c r="P169" s="124"/>
      <c r="Q169" s="124"/>
      <c r="R169" s="124"/>
      <c r="S169" s="124"/>
      <c r="T169" s="124"/>
      <c r="U169" s="124"/>
    </row>
    <row r="170" ht="12.75" customHeight="1">
      <c r="A170" s="124"/>
      <c r="B170" s="124"/>
      <c r="C170" s="124"/>
      <c r="D170" s="124"/>
      <c r="E170" s="124"/>
      <c r="F170" s="124"/>
      <c r="G170" s="124"/>
      <c r="H170" s="124"/>
      <c r="I170" s="124"/>
      <c r="J170" s="124"/>
      <c r="K170" s="124"/>
      <c r="L170" s="124"/>
      <c r="M170" s="124"/>
      <c r="N170" s="124"/>
      <c r="O170" s="124"/>
      <c r="P170" s="124"/>
      <c r="Q170" s="124"/>
      <c r="R170" s="124"/>
      <c r="S170" s="124"/>
      <c r="T170" s="124"/>
      <c r="U170" s="124"/>
    </row>
    <row r="171" ht="12.75" customHeight="1">
      <c r="A171" s="124"/>
      <c r="B171" s="124"/>
      <c r="C171" s="124"/>
      <c r="D171" s="124"/>
      <c r="E171" s="124"/>
      <c r="F171" s="124"/>
      <c r="G171" s="124"/>
      <c r="H171" s="124"/>
      <c r="I171" s="124"/>
      <c r="J171" s="124"/>
      <c r="K171" s="124"/>
      <c r="L171" s="124"/>
      <c r="M171" s="124"/>
      <c r="N171" s="124"/>
      <c r="O171" s="124"/>
      <c r="P171" s="124"/>
      <c r="Q171" s="124"/>
      <c r="R171" s="124"/>
      <c r="S171" s="124"/>
      <c r="T171" s="124"/>
      <c r="U171" s="124"/>
    </row>
    <row r="172" ht="12.75" customHeight="1">
      <c r="A172" s="124"/>
      <c r="B172" s="124"/>
      <c r="C172" s="124"/>
      <c r="D172" s="124"/>
      <c r="E172" s="124"/>
      <c r="F172" s="124"/>
      <c r="G172" s="124"/>
      <c r="H172" s="124"/>
      <c r="I172" s="124"/>
      <c r="J172" s="124"/>
      <c r="K172" s="124"/>
      <c r="L172" s="124"/>
      <c r="M172" s="124"/>
      <c r="N172" s="124"/>
      <c r="O172" s="124"/>
      <c r="P172" s="124"/>
      <c r="Q172" s="124"/>
      <c r="R172" s="124"/>
      <c r="S172" s="124"/>
      <c r="T172" s="124"/>
      <c r="U172" s="124"/>
    </row>
    <row r="173" ht="12.75" customHeight="1">
      <c r="A173" s="124"/>
      <c r="B173" s="124"/>
      <c r="C173" s="124"/>
      <c r="D173" s="124"/>
      <c r="E173" s="124"/>
      <c r="F173" s="124"/>
      <c r="G173" s="124"/>
      <c r="H173" s="124"/>
      <c r="I173" s="124"/>
      <c r="J173" s="124"/>
      <c r="K173" s="124"/>
      <c r="L173" s="124"/>
      <c r="M173" s="124"/>
      <c r="N173" s="124"/>
      <c r="O173" s="124"/>
      <c r="P173" s="124"/>
      <c r="Q173" s="124"/>
      <c r="R173" s="124"/>
      <c r="S173" s="124"/>
      <c r="T173" s="124"/>
      <c r="U173" s="124"/>
    </row>
    <row r="174" ht="12.75" customHeight="1">
      <c r="A174" s="124"/>
      <c r="B174" s="124"/>
      <c r="C174" s="124"/>
      <c r="D174" s="124"/>
      <c r="E174" s="124"/>
      <c r="F174" s="124"/>
      <c r="G174" s="124"/>
      <c r="H174" s="124"/>
      <c r="I174" s="124"/>
      <c r="J174" s="124"/>
      <c r="K174" s="124"/>
      <c r="L174" s="124"/>
      <c r="M174" s="124"/>
      <c r="N174" s="124"/>
      <c r="O174" s="124"/>
      <c r="P174" s="124"/>
      <c r="Q174" s="124"/>
      <c r="R174" s="124"/>
      <c r="S174" s="124"/>
      <c r="T174" s="124"/>
      <c r="U174" s="124"/>
    </row>
    <row r="175" ht="12.75" customHeight="1">
      <c r="A175" s="124"/>
      <c r="B175" s="124"/>
      <c r="C175" s="124"/>
      <c r="D175" s="124"/>
      <c r="E175" s="124"/>
      <c r="F175" s="124"/>
      <c r="G175" s="124"/>
      <c r="H175" s="124"/>
      <c r="I175" s="124"/>
      <c r="J175" s="124"/>
      <c r="K175" s="124"/>
      <c r="L175" s="124"/>
      <c r="M175" s="124"/>
      <c r="N175" s="124"/>
      <c r="O175" s="124"/>
      <c r="P175" s="124"/>
      <c r="Q175" s="124"/>
      <c r="R175" s="124"/>
      <c r="S175" s="124"/>
      <c r="T175" s="124"/>
      <c r="U175" s="124"/>
    </row>
    <row r="176" ht="12.75" customHeight="1">
      <c r="A176" s="124"/>
      <c r="B176" s="124"/>
      <c r="C176" s="124"/>
      <c r="D176" s="124"/>
      <c r="E176" s="124"/>
      <c r="F176" s="124"/>
      <c r="G176" s="124"/>
      <c r="H176" s="124"/>
      <c r="I176" s="124"/>
      <c r="J176" s="124"/>
      <c r="K176" s="124"/>
      <c r="L176" s="124"/>
      <c r="M176" s="124"/>
      <c r="N176" s="124"/>
      <c r="O176" s="124"/>
      <c r="P176" s="124"/>
      <c r="Q176" s="124"/>
      <c r="R176" s="124"/>
      <c r="S176" s="124"/>
      <c r="T176" s="124"/>
      <c r="U176" s="124"/>
    </row>
    <row r="177" ht="12.75" customHeight="1">
      <c r="A177" s="124"/>
      <c r="B177" s="124"/>
      <c r="C177" s="124"/>
      <c r="D177" s="124"/>
      <c r="E177" s="124"/>
      <c r="F177" s="124"/>
      <c r="G177" s="124"/>
      <c r="H177" s="124"/>
      <c r="I177" s="124"/>
      <c r="J177" s="124"/>
      <c r="K177" s="124"/>
      <c r="L177" s="124"/>
      <c r="M177" s="124"/>
      <c r="N177" s="124"/>
      <c r="O177" s="124"/>
      <c r="P177" s="124"/>
      <c r="Q177" s="124"/>
      <c r="R177" s="124"/>
      <c r="S177" s="124"/>
      <c r="T177" s="124"/>
      <c r="U177" s="124"/>
    </row>
    <row r="178" ht="12.75" customHeight="1">
      <c r="A178" s="124"/>
      <c r="B178" s="124"/>
      <c r="C178" s="124"/>
      <c r="D178" s="124"/>
      <c r="E178" s="124"/>
      <c r="F178" s="124"/>
      <c r="G178" s="124"/>
      <c r="H178" s="124"/>
      <c r="I178" s="124"/>
      <c r="J178" s="124"/>
      <c r="K178" s="124"/>
      <c r="L178" s="124"/>
      <c r="M178" s="124"/>
      <c r="N178" s="124"/>
      <c r="O178" s="124"/>
      <c r="P178" s="124"/>
      <c r="Q178" s="124"/>
      <c r="R178" s="124"/>
      <c r="S178" s="124"/>
      <c r="T178" s="124"/>
      <c r="U178" s="124"/>
    </row>
    <row r="179" ht="12.75" customHeight="1">
      <c r="A179" s="124"/>
      <c r="B179" s="124"/>
      <c r="C179" s="124"/>
      <c r="D179" s="124"/>
      <c r="E179" s="124"/>
      <c r="F179" s="124"/>
      <c r="G179" s="124"/>
      <c r="H179" s="124"/>
      <c r="I179" s="124"/>
      <c r="J179" s="124"/>
      <c r="K179" s="124"/>
      <c r="L179" s="124"/>
      <c r="M179" s="124"/>
      <c r="N179" s="124"/>
      <c r="O179" s="124"/>
      <c r="P179" s="124"/>
      <c r="Q179" s="124"/>
      <c r="R179" s="124"/>
      <c r="S179" s="124"/>
      <c r="T179" s="124"/>
      <c r="U179" s="124"/>
    </row>
    <row r="180" ht="12.75" customHeight="1">
      <c r="A180" s="124"/>
      <c r="B180" s="124"/>
      <c r="C180" s="124"/>
      <c r="D180" s="124"/>
      <c r="E180" s="124"/>
      <c r="F180" s="124"/>
      <c r="G180" s="124"/>
      <c r="H180" s="124"/>
      <c r="I180" s="124"/>
      <c r="J180" s="124"/>
      <c r="K180" s="124"/>
      <c r="L180" s="124"/>
      <c r="M180" s="124"/>
      <c r="N180" s="124"/>
      <c r="O180" s="124"/>
      <c r="P180" s="124"/>
      <c r="Q180" s="124"/>
      <c r="R180" s="124"/>
      <c r="S180" s="124"/>
      <c r="T180" s="124"/>
      <c r="U180" s="124"/>
    </row>
    <row r="181" ht="12.75" customHeight="1">
      <c r="A181" s="124"/>
      <c r="B181" s="124"/>
      <c r="C181" s="124"/>
      <c r="D181" s="124"/>
      <c r="E181" s="124"/>
      <c r="F181" s="124"/>
      <c r="G181" s="124"/>
      <c r="H181" s="124"/>
      <c r="I181" s="124"/>
      <c r="J181" s="124"/>
      <c r="K181" s="124"/>
      <c r="L181" s="124"/>
      <c r="M181" s="124"/>
      <c r="N181" s="124"/>
      <c r="O181" s="124"/>
      <c r="P181" s="124"/>
      <c r="Q181" s="124"/>
      <c r="R181" s="124"/>
      <c r="S181" s="124"/>
      <c r="T181" s="124"/>
      <c r="U181" s="124"/>
    </row>
    <row r="182" ht="12.75" customHeight="1">
      <c r="A182" s="124"/>
      <c r="B182" s="124"/>
      <c r="C182" s="124"/>
      <c r="D182" s="124"/>
      <c r="E182" s="124"/>
      <c r="F182" s="124"/>
      <c r="G182" s="124"/>
      <c r="H182" s="124"/>
      <c r="I182" s="124"/>
      <c r="J182" s="124"/>
      <c r="K182" s="124"/>
      <c r="L182" s="124"/>
      <c r="M182" s="124"/>
      <c r="N182" s="124"/>
      <c r="O182" s="124"/>
      <c r="P182" s="124"/>
      <c r="Q182" s="124"/>
      <c r="R182" s="124"/>
      <c r="S182" s="124"/>
      <c r="T182" s="124"/>
      <c r="U182" s="124"/>
    </row>
    <row r="183" ht="12.75" customHeight="1">
      <c r="A183" s="124"/>
      <c r="B183" s="124"/>
      <c r="C183" s="124"/>
      <c r="D183" s="124"/>
      <c r="E183" s="124"/>
      <c r="F183" s="124"/>
      <c r="G183" s="124"/>
      <c r="H183" s="124"/>
      <c r="I183" s="124"/>
      <c r="J183" s="124"/>
      <c r="K183" s="124"/>
      <c r="L183" s="124"/>
      <c r="M183" s="124"/>
      <c r="N183" s="124"/>
      <c r="O183" s="124"/>
      <c r="P183" s="124"/>
      <c r="Q183" s="124"/>
      <c r="R183" s="124"/>
      <c r="S183" s="124"/>
      <c r="T183" s="124"/>
      <c r="U183" s="124"/>
    </row>
    <row r="184" ht="12.75" customHeight="1">
      <c r="A184" s="124"/>
      <c r="B184" s="124"/>
      <c r="C184" s="124"/>
      <c r="D184" s="124"/>
      <c r="E184" s="124"/>
      <c r="F184" s="124"/>
      <c r="G184" s="124"/>
      <c r="H184" s="124"/>
      <c r="I184" s="124"/>
      <c r="J184" s="124"/>
      <c r="K184" s="124"/>
      <c r="L184" s="124"/>
      <c r="M184" s="124"/>
      <c r="N184" s="124"/>
      <c r="O184" s="124"/>
      <c r="P184" s="124"/>
      <c r="Q184" s="124"/>
      <c r="R184" s="124"/>
      <c r="S184" s="124"/>
      <c r="T184" s="124"/>
      <c r="U184" s="124"/>
    </row>
    <row r="185" ht="12.75" customHeight="1">
      <c r="A185" s="124"/>
      <c r="B185" s="124"/>
      <c r="C185" s="124"/>
      <c r="D185" s="124"/>
      <c r="E185" s="124"/>
      <c r="F185" s="124"/>
      <c r="G185" s="124"/>
      <c r="H185" s="124"/>
      <c r="I185" s="124"/>
      <c r="J185" s="124"/>
      <c r="K185" s="124"/>
      <c r="L185" s="124"/>
      <c r="M185" s="124"/>
      <c r="N185" s="124"/>
      <c r="O185" s="124"/>
      <c r="P185" s="124"/>
      <c r="Q185" s="124"/>
      <c r="R185" s="124"/>
      <c r="S185" s="124"/>
      <c r="T185" s="124"/>
      <c r="U185" s="124"/>
    </row>
    <row r="186" ht="12.75" customHeight="1">
      <c r="A186" s="124"/>
      <c r="B186" s="124"/>
      <c r="C186" s="124"/>
      <c r="D186" s="124"/>
      <c r="E186" s="124"/>
      <c r="F186" s="124"/>
      <c r="G186" s="124"/>
      <c r="H186" s="124"/>
      <c r="I186" s="124"/>
      <c r="J186" s="124"/>
      <c r="K186" s="124"/>
      <c r="L186" s="124"/>
      <c r="M186" s="124"/>
      <c r="N186" s="124"/>
      <c r="O186" s="124"/>
      <c r="P186" s="124"/>
      <c r="Q186" s="124"/>
      <c r="R186" s="124"/>
      <c r="S186" s="124"/>
      <c r="T186" s="124"/>
      <c r="U186" s="124"/>
    </row>
    <row r="187" ht="12.75" customHeight="1">
      <c r="A187" s="124"/>
      <c r="B187" s="124"/>
      <c r="C187" s="124"/>
      <c r="D187" s="124"/>
      <c r="E187" s="124"/>
      <c r="F187" s="124"/>
      <c r="G187" s="124"/>
      <c r="H187" s="124"/>
      <c r="I187" s="124"/>
      <c r="J187" s="124"/>
      <c r="K187" s="124"/>
      <c r="L187" s="124"/>
      <c r="M187" s="124"/>
      <c r="N187" s="124"/>
      <c r="O187" s="124"/>
      <c r="P187" s="124"/>
      <c r="Q187" s="124"/>
      <c r="R187" s="124"/>
      <c r="S187" s="124"/>
      <c r="T187" s="124"/>
      <c r="U187" s="124"/>
    </row>
    <row r="188" ht="12.75" customHeight="1">
      <c r="A188" s="124"/>
      <c r="B188" s="124"/>
      <c r="C188" s="124"/>
      <c r="D188" s="124"/>
      <c r="E188" s="124"/>
      <c r="F188" s="124"/>
      <c r="G188" s="124"/>
      <c r="H188" s="124"/>
      <c r="I188" s="124"/>
      <c r="J188" s="124"/>
      <c r="K188" s="124"/>
      <c r="L188" s="124"/>
      <c r="M188" s="124"/>
      <c r="N188" s="124"/>
      <c r="O188" s="124"/>
      <c r="P188" s="124"/>
      <c r="Q188" s="124"/>
      <c r="R188" s="124"/>
      <c r="S188" s="124"/>
      <c r="T188" s="124"/>
      <c r="U188" s="124"/>
    </row>
    <row r="189" ht="12.75" customHeight="1">
      <c r="A189" s="124"/>
      <c r="B189" s="124"/>
      <c r="C189" s="124"/>
      <c r="D189" s="124"/>
      <c r="E189" s="124"/>
      <c r="F189" s="124"/>
      <c r="G189" s="124"/>
      <c r="H189" s="124"/>
      <c r="I189" s="124"/>
      <c r="J189" s="124"/>
      <c r="K189" s="124"/>
      <c r="L189" s="124"/>
      <c r="M189" s="124"/>
      <c r="N189" s="124"/>
      <c r="O189" s="124"/>
      <c r="P189" s="124"/>
      <c r="Q189" s="124"/>
      <c r="R189" s="124"/>
      <c r="S189" s="124"/>
      <c r="T189" s="124"/>
      <c r="U189" s="124"/>
    </row>
    <row r="190" ht="12.75" customHeight="1">
      <c r="A190" s="124"/>
      <c r="B190" s="124"/>
      <c r="C190" s="124"/>
      <c r="D190" s="124"/>
      <c r="E190" s="124"/>
      <c r="F190" s="124"/>
      <c r="G190" s="124"/>
      <c r="H190" s="124"/>
      <c r="I190" s="124"/>
      <c r="J190" s="124"/>
      <c r="K190" s="124"/>
      <c r="L190" s="124"/>
      <c r="M190" s="124"/>
      <c r="N190" s="124"/>
      <c r="O190" s="124"/>
      <c r="P190" s="124"/>
      <c r="Q190" s="124"/>
      <c r="R190" s="124"/>
      <c r="S190" s="124"/>
      <c r="T190" s="124"/>
      <c r="U190" s="124"/>
    </row>
    <row r="191" ht="12.75" customHeight="1">
      <c r="A191" s="124"/>
      <c r="B191" s="124"/>
      <c r="C191" s="124"/>
      <c r="D191" s="124"/>
      <c r="E191" s="124"/>
      <c r="F191" s="124"/>
      <c r="G191" s="124"/>
      <c r="H191" s="124"/>
      <c r="I191" s="124"/>
      <c r="J191" s="124"/>
      <c r="K191" s="124"/>
      <c r="L191" s="124"/>
      <c r="M191" s="124"/>
      <c r="N191" s="124"/>
      <c r="O191" s="124"/>
      <c r="P191" s="124"/>
      <c r="Q191" s="124"/>
      <c r="R191" s="124"/>
      <c r="S191" s="124"/>
      <c r="T191" s="124"/>
      <c r="U191" s="124"/>
    </row>
    <row r="192" ht="12.75" customHeight="1">
      <c r="A192" s="124"/>
      <c r="B192" s="124"/>
      <c r="C192" s="124"/>
      <c r="D192" s="124"/>
      <c r="E192" s="124"/>
      <c r="F192" s="124"/>
      <c r="G192" s="124"/>
      <c r="H192" s="124"/>
      <c r="I192" s="124"/>
      <c r="J192" s="124"/>
      <c r="K192" s="124"/>
      <c r="L192" s="124"/>
      <c r="M192" s="124"/>
      <c r="N192" s="124"/>
      <c r="O192" s="124"/>
      <c r="P192" s="124"/>
      <c r="Q192" s="124"/>
      <c r="R192" s="124"/>
      <c r="S192" s="124"/>
      <c r="T192" s="124"/>
      <c r="U192" s="124"/>
    </row>
    <row r="193" ht="12.75" customHeight="1">
      <c r="A193" s="124"/>
      <c r="B193" s="124"/>
      <c r="C193" s="124"/>
      <c r="D193" s="124"/>
      <c r="E193" s="124"/>
      <c r="F193" s="124"/>
      <c r="G193" s="124"/>
      <c r="H193" s="124"/>
      <c r="I193" s="124"/>
      <c r="J193" s="124"/>
      <c r="K193" s="124"/>
      <c r="L193" s="124"/>
      <c r="M193" s="124"/>
      <c r="N193" s="124"/>
      <c r="O193" s="124"/>
      <c r="P193" s="124"/>
      <c r="Q193" s="124"/>
      <c r="R193" s="124"/>
      <c r="S193" s="124"/>
      <c r="T193" s="124"/>
      <c r="U193" s="124"/>
    </row>
    <row r="194" ht="12.75" customHeight="1">
      <c r="A194" s="124"/>
      <c r="B194" s="124"/>
      <c r="C194" s="124"/>
      <c r="D194" s="124"/>
      <c r="E194" s="124"/>
      <c r="F194" s="124"/>
      <c r="G194" s="124"/>
      <c r="H194" s="124"/>
      <c r="I194" s="124"/>
      <c r="J194" s="124"/>
      <c r="K194" s="124"/>
      <c r="L194" s="124"/>
      <c r="M194" s="124"/>
      <c r="N194" s="124"/>
      <c r="O194" s="124"/>
      <c r="P194" s="124"/>
      <c r="Q194" s="124"/>
      <c r="R194" s="124"/>
      <c r="S194" s="124"/>
      <c r="T194" s="124"/>
      <c r="U194" s="124"/>
    </row>
    <row r="195" ht="12.75" customHeight="1">
      <c r="A195" s="124"/>
      <c r="B195" s="124"/>
      <c r="C195" s="124"/>
      <c r="D195" s="124"/>
      <c r="E195" s="124"/>
      <c r="F195" s="124"/>
      <c r="G195" s="124"/>
      <c r="H195" s="124"/>
      <c r="I195" s="124"/>
      <c r="J195" s="124"/>
      <c r="K195" s="124"/>
      <c r="L195" s="124"/>
      <c r="M195" s="124"/>
      <c r="N195" s="124"/>
      <c r="O195" s="124"/>
      <c r="P195" s="124"/>
      <c r="Q195" s="124"/>
      <c r="R195" s="124"/>
      <c r="S195" s="124"/>
      <c r="T195" s="124"/>
      <c r="U195" s="124"/>
    </row>
    <row r="196" ht="12.75" customHeight="1">
      <c r="A196" s="124"/>
      <c r="B196" s="124"/>
      <c r="C196" s="124"/>
      <c r="D196" s="124"/>
      <c r="E196" s="124"/>
      <c r="F196" s="124"/>
      <c r="G196" s="124"/>
      <c r="H196" s="124"/>
      <c r="I196" s="124"/>
      <c r="J196" s="124"/>
      <c r="K196" s="124"/>
      <c r="L196" s="124"/>
      <c r="M196" s="124"/>
      <c r="N196" s="124"/>
      <c r="O196" s="124"/>
      <c r="P196" s="124"/>
      <c r="Q196" s="124"/>
      <c r="R196" s="124"/>
      <c r="S196" s="124"/>
      <c r="T196" s="124"/>
      <c r="U196" s="124"/>
    </row>
    <row r="197" ht="12.75" customHeight="1">
      <c r="A197" s="124"/>
      <c r="B197" s="124"/>
      <c r="C197" s="124"/>
      <c r="D197" s="124"/>
      <c r="E197" s="124"/>
      <c r="F197" s="124"/>
      <c r="G197" s="124"/>
      <c r="H197" s="124"/>
      <c r="I197" s="124"/>
      <c r="J197" s="124"/>
      <c r="K197" s="124"/>
      <c r="L197" s="124"/>
      <c r="M197" s="124"/>
      <c r="N197" s="124"/>
      <c r="O197" s="124"/>
      <c r="P197" s="124"/>
      <c r="Q197" s="124"/>
      <c r="R197" s="124"/>
      <c r="S197" s="124"/>
      <c r="T197" s="124"/>
      <c r="U197" s="124"/>
    </row>
    <row r="198" ht="12.75" customHeight="1">
      <c r="A198" s="124"/>
      <c r="B198" s="124"/>
      <c r="C198" s="124"/>
      <c r="D198" s="124"/>
      <c r="E198" s="124"/>
      <c r="F198" s="124"/>
      <c r="G198" s="124"/>
      <c r="H198" s="124"/>
      <c r="I198" s="124"/>
      <c r="J198" s="124"/>
      <c r="K198" s="124"/>
      <c r="L198" s="124"/>
      <c r="M198" s="124"/>
      <c r="N198" s="124"/>
      <c r="O198" s="124"/>
      <c r="P198" s="124"/>
      <c r="Q198" s="124"/>
      <c r="R198" s="124"/>
      <c r="S198" s="124"/>
      <c r="T198" s="124"/>
      <c r="U198" s="124"/>
    </row>
    <row r="199" ht="12.75" customHeight="1">
      <c r="A199" s="124"/>
      <c r="B199" s="124"/>
      <c r="C199" s="124"/>
      <c r="D199" s="124"/>
      <c r="E199" s="124"/>
      <c r="F199" s="124"/>
      <c r="G199" s="124"/>
      <c r="H199" s="124"/>
      <c r="I199" s="124"/>
      <c r="J199" s="124"/>
      <c r="K199" s="124"/>
      <c r="L199" s="124"/>
      <c r="M199" s="124"/>
      <c r="N199" s="124"/>
      <c r="O199" s="124"/>
      <c r="P199" s="124"/>
      <c r="Q199" s="124"/>
      <c r="R199" s="124"/>
      <c r="S199" s="124"/>
      <c r="T199" s="124"/>
      <c r="U199" s="124"/>
    </row>
    <row r="200" ht="12.75" customHeight="1">
      <c r="A200" s="124"/>
      <c r="B200" s="124"/>
      <c r="C200" s="124"/>
      <c r="D200" s="124"/>
      <c r="E200" s="124"/>
      <c r="F200" s="124"/>
      <c r="G200" s="124"/>
      <c r="H200" s="124"/>
      <c r="I200" s="124"/>
      <c r="J200" s="124"/>
      <c r="K200" s="124"/>
      <c r="L200" s="124"/>
      <c r="M200" s="124"/>
      <c r="N200" s="124"/>
      <c r="O200" s="124"/>
      <c r="P200" s="124"/>
      <c r="Q200" s="124"/>
      <c r="R200" s="124"/>
      <c r="S200" s="124"/>
      <c r="T200" s="124"/>
      <c r="U200" s="124"/>
    </row>
    <row r="201" ht="12.75" customHeight="1">
      <c r="A201" s="124"/>
      <c r="B201" s="124"/>
      <c r="C201" s="124"/>
      <c r="D201" s="124"/>
      <c r="E201" s="124"/>
      <c r="F201" s="124"/>
      <c r="G201" s="124"/>
      <c r="H201" s="124"/>
      <c r="I201" s="124"/>
      <c r="J201" s="124"/>
      <c r="K201" s="124"/>
      <c r="L201" s="124"/>
      <c r="M201" s="124"/>
      <c r="N201" s="124"/>
      <c r="O201" s="124"/>
      <c r="P201" s="124"/>
      <c r="Q201" s="124"/>
      <c r="R201" s="124"/>
      <c r="S201" s="124"/>
      <c r="T201" s="124"/>
      <c r="U201" s="124"/>
    </row>
    <row r="202" ht="12.75" customHeight="1">
      <c r="A202" s="124"/>
      <c r="B202" s="124"/>
      <c r="C202" s="124"/>
      <c r="D202" s="124"/>
      <c r="E202" s="124"/>
      <c r="F202" s="124"/>
      <c r="G202" s="124"/>
      <c r="H202" s="124"/>
      <c r="I202" s="124"/>
      <c r="J202" s="124"/>
      <c r="K202" s="124"/>
      <c r="L202" s="124"/>
      <c r="M202" s="124"/>
      <c r="N202" s="124"/>
      <c r="O202" s="124"/>
      <c r="P202" s="124"/>
      <c r="Q202" s="124"/>
      <c r="R202" s="124"/>
      <c r="S202" s="124"/>
      <c r="T202" s="124"/>
      <c r="U202" s="124"/>
    </row>
    <row r="203" ht="12.75" customHeight="1">
      <c r="A203" s="124"/>
      <c r="B203" s="124"/>
      <c r="C203" s="124"/>
      <c r="D203" s="124"/>
      <c r="E203" s="124"/>
      <c r="F203" s="124"/>
      <c r="G203" s="124"/>
      <c r="H203" s="124"/>
      <c r="I203" s="124"/>
      <c r="J203" s="124"/>
      <c r="K203" s="124"/>
      <c r="L203" s="124"/>
      <c r="M203" s="124"/>
      <c r="N203" s="124"/>
      <c r="O203" s="124"/>
      <c r="P203" s="124"/>
      <c r="Q203" s="124"/>
      <c r="R203" s="124"/>
      <c r="S203" s="124"/>
      <c r="T203" s="124"/>
      <c r="U203" s="124"/>
    </row>
    <row r="204" ht="12.75" customHeight="1">
      <c r="A204" s="124"/>
      <c r="B204" s="124"/>
      <c r="C204" s="124"/>
      <c r="D204" s="124"/>
      <c r="E204" s="124"/>
      <c r="F204" s="124"/>
      <c r="G204" s="124"/>
      <c r="H204" s="124"/>
      <c r="I204" s="124"/>
      <c r="J204" s="124"/>
      <c r="K204" s="124"/>
      <c r="L204" s="124"/>
      <c r="M204" s="124"/>
      <c r="N204" s="124"/>
      <c r="O204" s="124"/>
      <c r="P204" s="124"/>
      <c r="Q204" s="124"/>
      <c r="R204" s="124"/>
      <c r="S204" s="124"/>
      <c r="T204" s="124"/>
      <c r="U204" s="124"/>
    </row>
    <row r="205" ht="12.75" customHeight="1">
      <c r="A205" s="124"/>
      <c r="B205" s="124"/>
      <c r="C205" s="124"/>
      <c r="D205" s="124"/>
      <c r="E205" s="124"/>
      <c r="F205" s="124"/>
      <c r="G205" s="124"/>
      <c r="H205" s="124"/>
      <c r="I205" s="124"/>
      <c r="J205" s="124"/>
      <c r="K205" s="124"/>
      <c r="L205" s="124"/>
      <c r="M205" s="124"/>
      <c r="N205" s="124"/>
      <c r="O205" s="124"/>
      <c r="P205" s="124"/>
      <c r="Q205" s="124"/>
      <c r="R205" s="124"/>
      <c r="S205" s="124"/>
      <c r="T205" s="124"/>
      <c r="U205" s="124"/>
    </row>
    <row r="206" ht="12.75" customHeight="1">
      <c r="A206" s="124"/>
      <c r="B206" s="124"/>
      <c r="C206" s="124"/>
      <c r="D206" s="124"/>
      <c r="E206" s="124"/>
      <c r="F206" s="124"/>
      <c r="G206" s="124"/>
      <c r="H206" s="124"/>
      <c r="I206" s="124"/>
      <c r="J206" s="124"/>
      <c r="K206" s="124"/>
      <c r="L206" s="124"/>
      <c r="M206" s="124"/>
      <c r="N206" s="124"/>
      <c r="O206" s="124"/>
      <c r="P206" s="124"/>
      <c r="Q206" s="124"/>
      <c r="R206" s="124"/>
      <c r="S206" s="124"/>
      <c r="T206" s="124"/>
      <c r="U206" s="124"/>
    </row>
    <row r="207" ht="12.75" customHeight="1">
      <c r="A207" s="124"/>
      <c r="B207" s="124"/>
      <c r="C207" s="124"/>
      <c r="D207" s="124"/>
      <c r="E207" s="124"/>
      <c r="F207" s="124"/>
      <c r="G207" s="124"/>
      <c r="H207" s="124"/>
      <c r="I207" s="124"/>
      <c r="J207" s="124"/>
      <c r="K207" s="124"/>
      <c r="L207" s="124"/>
      <c r="M207" s="124"/>
      <c r="N207" s="124"/>
      <c r="O207" s="124"/>
      <c r="P207" s="124"/>
      <c r="Q207" s="124"/>
      <c r="R207" s="124"/>
      <c r="S207" s="124"/>
      <c r="T207" s="124"/>
      <c r="U207" s="124"/>
    </row>
    <row r="208" ht="12.75" customHeight="1">
      <c r="A208" s="124"/>
      <c r="B208" s="124"/>
      <c r="C208" s="124"/>
      <c r="D208" s="124"/>
      <c r="E208" s="124"/>
      <c r="F208" s="124"/>
      <c r="G208" s="124"/>
      <c r="H208" s="124"/>
      <c r="I208" s="124"/>
      <c r="J208" s="124"/>
      <c r="K208" s="124"/>
      <c r="L208" s="124"/>
      <c r="M208" s="124"/>
      <c r="N208" s="124"/>
      <c r="O208" s="124"/>
      <c r="P208" s="124"/>
      <c r="Q208" s="124"/>
      <c r="R208" s="124"/>
      <c r="S208" s="124"/>
      <c r="T208" s="124"/>
      <c r="U208" s="124"/>
    </row>
    <row r="209" ht="12.75" customHeight="1">
      <c r="A209" s="124"/>
      <c r="B209" s="124"/>
      <c r="C209" s="124"/>
      <c r="D209" s="124"/>
      <c r="E209" s="124"/>
      <c r="F209" s="124"/>
      <c r="G209" s="124"/>
      <c r="H209" s="124"/>
      <c r="I209" s="124"/>
      <c r="J209" s="124"/>
      <c r="K209" s="124"/>
      <c r="L209" s="124"/>
      <c r="M209" s="124"/>
      <c r="N209" s="124"/>
      <c r="O209" s="124"/>
      <c r="P209" s="124"/>
      <c r="Q209" s="124"/>
      <c r="R209" s="124"/>
      <c r="S209" s="124"/>
      <c r="T209" s="124"/>
      <c r="U209" s="124"/>
    </row>
    <row r="210" ht="12.75" customHeight="1">
      <c r="A210" s="124"/>
      <c r="B210" s="124"/>
      <c r="C210" s="124"/>
      <c r="D210" s="124"/>
      <c r="E210" s="124"/>
      <c r="F210" s="124"/>
      <c r="G210" s="124"/>
      <c r="H210" s="124"/>
      <c r="I210" s="124"/>
      <c r="J210" s="124"/>
      <c r="K210" s="124"/>
      <c r="L210" s="124"/>
      <c r="M210" s="124"/>
      <c r="N210" s="124"/>
      <c r="O210" s="124"/>
      <c r="P210" s="124"/>
      <c r="Q210" s="124"/>
      <c r="R210" s="124"/>
      <c r="S210" s="124"/>
      <c r="T210" s="124"/>
      <c r="U210" s="124"/>
    </row>
    <row r="211" ht="12.75" customHeight="1">
      <c r="A211" s="124"/>
      <c r="B211" s="124"/>
      <c r="C211" s="124"/>
      <c r="D211" s="124"/>
      <c r="E211" s="124"/>
      <c r="F211" s="124"/>
      <c r="G211" s="124"/>
      <c r="H211" s="124"/>
      <c r="I211" s="124"/>
      <c r="J211" s="124"/>
      <c r="K211" s="124"/>
      <c r="L211" s="124"/>
      <c r="M211" s="124"/>
      <c r="N211" s="124"/>
      <c r="O211" s="124"/>
      <c r="P211" s="124"/>
      <c r="Q211" s="124"/>
      <c r="R211" s="124"/>
      <c r="S211" s="124"/>
      <c r="T211" s="124"/>
      <c r="U211" s="124"/>
    </row>
    <row r="212" ht="12.75" customHeight="1">
      <c r="A212" s="124"/>
      <c r="B212" s="124"/>
      <c r="C212" s="124"/>
      <c r="D212" s="124"/>
      <c r="E212" s="124"/>
      <c r="F212" s="124"/>
      <c r="G212" s="124"/>
      <c r="H212" s="124"/>
      <c r="I212" s="124"/>
      <c r="J212" s="124"/>
      <c r="K212" s="124"/>
      <c r="L212" s="124"/>
      <c r="M212" s="124"/>
      <c r="N212" s="124"/>
      <c r="O212" s="124"/>
      <c r="P212" s="124"/>
      <c r="Q212" s="124"/>
      <c r="R212" s="124"/>
      <c r="S212" s="124"/>
      <c r="T212" s="124"/>
      <c r="U212" s="124"/>
    </row>
    <row r="213" ht="12.75" customHeight="1">
      <c r="A213" s="124"/>
      <c r="B213" s="124"/>
      <c r="C213" s="124"/>
      <c r="D213" s="124"/>
      <c r="E213" s="124"/>
      <c r="F213" s="124"/>
      <c r="G213" s="124"/>
      <c r="H213" s="124"/>
      <c r="I213" s="124"/>
      <c r="J213" s="124"/>
      <c r="K213" s="124"/>
      <c r="L213" s="124"/>
      <c r="M213" s="124"/>
      <c r="N213" s="124"/>
      <c r="O213" s="124"/>
      <c r="P213" s="124"/>
      <c r="Q213" s="124"/>
      <c r="R213" s="124"/>
      <c r="S213" s="124"/>
      <c r="T213" s="124"/>
      <c r="U213" s="124"/>
    </row>
    <row r="214" ht="12.75" customHeight="1">
      <c r="A214" s="124"/>
      <c r="B214" s="124"/>
      <c r="C214" s="124"/>
      <c r="D214" s="124"/>
      <c r="E214" s="124"/>
      <c r="F214" s="124"/>
      <c r="G214" s="124"/>
      <c r="H214" s="124"/>
      <c r="I214" s="124"/>
      <c r="J214" s="124"/>
      <c r="K214" s="124"/>
      <c r="L214" s="124"/>
      <c r="M214" s="124"/>
      <c r="N214" s="124"/>
      <c r="O214" s="124"/>
      <c r="P214" s="124"/>
      <c r="Q214" s="124"/>
      <c r="R214" s="124"/>
      <c r="S214" s="124"/>
      <c r="T214" s="124"/>
      <c r="U214" s="124"/>
    </row>
    <row r="215" ht="12.75" customHeight="1">
      <c r="A215" s="124"/>
      <c r="B215" s="124"/>
      <c r="C215" s="124"/>
      <c r="D215" s="124"/>
      <c r="E215" s="124"/>
      <c r="F215" s="124"/>
      <c r="G215" s="124"/>
      <c r="H215" s="124"/>
      <c r="I215" s="124"/>
      <c r="J215" s="124"/>
      <c r="K215" s="124"/>
      <c r="L215" s="124"/>
      <c r="M215" s="124"/>
      <c r="N215" s="124"/>
      <c r="O215" s="124"/>
      <c r="P215" s="124"/>
      <c r="Q215" s="124"/>
      <c r="R215" s="124"/>
      <c r="S215" s="124"/>
      <c r="T215" s="124"/>
      <c r="U215" s="124"/>
    </row>
    <row r="216" ht="12.75" customHeight="1">
      <c r="A216" s="124"/>
      <c r="B216" s="124"/>
      <c r="C216" s="124"/>
      <c r="D216" s="124"/>
      <c r="E216" s="124"/>
      <c r="F216" s="124"/>
      <c r="G216" s="124"/>
      <c r="H216" s="124"/>
      <c r="I216" s="124"/>
      <c r="J216" s="124"/>
      <c r="K216" s="124"/>
      <c r="L216" s="124"/>
      <c r="M216" s="124"/>
      <c r="N216" s="124"/>
      <c r="O216" s="124"/>
      <c r="P216" s="124"/>
      <c r="Q216" s="124"/>
      <c r="R216" s="124"/>
      <c r="S216" s="124"/>
      <c r="T216" s="124"/>
      <c r="U216" s="124"/>
    </row>
    <row r="217" ht="12.75" customHeight="1">
      <c r="A217" s="124"/>
      <c r="B217" s="124"/>
      <c r="C217" s="124"/>
      <c r="D217" s="124"/>
      <c r="E217" s="124"/>
      <c r="F217" s="124"/>
      <c r="G217" s="124"/>
      <c r="H217" s="124"/>
      <c r="I217" s="124"/>
      <c r="J217" s="124"/>
      <c r="K217" s="124"/>
      <c r="L217" s="124"/>
      <c r="M217" s="124"/>
      <c r="N217" s="124"/>
      <c r="O217" s="124"/>
      <c r="P217" s="124"/>
      <c r="Q217" s="124"/>
      <c r="R217" s="124"/>
      <c r="S217" s="124"/>
      <c r="T217" s="124"/>
      <c r="U217" s="124"/>
    </row>
    <row r="218" ht="12.75" customHeight="1">
      <c r="A218" s="124"/>
      <c r="B218" s="124"/>
      <c r="C218" s="124"/>
      <c r="D218" s="124"/>
      <c r="E218" s="124"/>
      <c r="F218" s="124"/>
      <c r="G218" s="124"/>
      <c r="H218" s="124"/>
      <c r="I218" s="124"/>
      <c r="J218" s="124"/>
      <c r="K218" s="124"/>
      <c r="L218" s="124"/>
      <c r="M218" s="124"/>
      <c r="N218" s="124"/>
      <c r="O218" s="124"/>
      <c r="P218" s="124"/>
      <c r="Q218" s="124"/>
      <c r="R218" s="124"/>
      <c r="S218" s="124"/>
      <c r="T218" s="124"/>
      <c r="U218" s="124"/>
    </row>
    <row r="219" ht="12.75" customHeight="1">
      <c r="A219" s="124"/>
      <c r="B219" s="124"/>
      <c r="C219" s="124"/>
      <c r="D219" s="124"/>
      <c r="E219" s="124"/>
      <c r="F219" s="124"/>
      <c r="G219" s="124"/>
      <c r="H219" s="124"/>
      <c r="I219" s="124"/>
      <c r="J219" s="124"/>
      <c r="K219" s="124"/>
      <c r="L219" s="124"/>
      <c r="M219" s="124"/>
      <c r="N219" s="124"/>
      <c r="O219" s="124"/>
      <c r="P219" s="124"/>
      <c r="Q219" s="124"/>
      <c r="R219" s="124"/>
      <c r="S219" s="124"/>
      <c r="T219" s="124"/>
      <c r="U219" s="124"/>
    </row>
    <row r="220" ht="12.75" customHeight="1">
      <c r="A220" s="124"/>
      <c r="B220" s="124"/>
      <c r="C220" s="124"/>
      <c r="D220" s="124"/>
      <c r="E220" s="124"/>
      <c r="F220" s="124"/>
      <c r="G220" s="124"/>
      <c r="H220" s="124"/>
      <c r="I220" s="124"/>
      <c r="J220" s="124"/>
      <c r="K220" s="124"/>
      <c r="L220" s="124"/>
      <c r="M220" s="124"/>
      <c r="N220" s="124"/>
      <c r="O220" s="124"/>
      <c r="P220" s="124"/>
      <c r="Q220" s="124"/>
      <c r="R220" s="124"/>
      <c r="S220" s="124"/>
      <c r="T220" s="124"/>
      <c r="U220" s="124"/>
    </row>
    <row r="221" ht="12.75" customHeight="1">
      <c r="A221" s="124"/>
      <c r="B221" s="124"/>
      <c r="C221" s="124"/>
      <c r="D221" s="124"/>
      <c r="E221" s="124"/>
      <c r="F221" s="124"/>
      <c r="G221" s="124"/>
      <c r="H221" s="124"/>
      <c r="I221" s="124"/>
      <c r="J221" s="124"/>
      <c r="K221" s="124"/>
      <c r="L221" s="124"/>
      <c r="M221" s="124"/>
      <c r="N221" s="124"/>
      <c r="O221" s="124"/>
      <c r="P221" s="124"/>
      <c r="Q221" s="124"/>
      <c r="R221" s="124"/>
      <c r="S221" s="124"/>
      <c r="T221" s="124"/>
      <c r="U221" s="124"/>
    </row>
    <row r="222" ht="12.75" customHeight="1">
      <c r="A222" s="124"/>
      <c r="B222" s="124"/>
      <c r="C222" s="124"/>
      <c r="D222" s="124"/>
      <c r="E222" s="124"/>
      <c r="F222" s="124"/>
      <c r="G222" s="124"/>
      <c r="H222" s="124"/>
      <c r="I222" s="124"/>
      <c r="J222" s="124"/>
      <c r="K222" s="124"/>
      <c r="L222" s="124"/>
      <c r="M222" s="124"/>
      <c r="N222" s="124"/>
      <c r="O222" s="124"/>
      <c r="P222" s="124"/>
      <c r="Q222" s="124"/>
      <c r="R222" s="124"/>
      <c r="S222" s="124"/>
      <c r="T222" s="124"/>
      <c r="U222" s="124"/>
    </row>
    <row r="223" ht="12.75" customHeight="1">
      <c r="A223" s="124"/>
      <c r="B223" s="124"/>
      <c r="C223" s="124"/>
      <c r="D223" s="124"/>
      <c r="E223" s="124"/>
      <c r="F223" s="124"/>
      <c r="G223" s="124"/>
      <c r="H223" s="124"/>
      <c r="I223" s="124"/>
      <c r="J223" s="124"/>
      <c r="K223" s="124"/>
      <c r="L223" s="124"/>
      <c r="M223" s="124"/>
      <c r="N223" s="124"/>
      <c r="O223" s="124"/>
      <c r="P223" s="124"/>
      <c r="Q223" s="124"/>
      <c r="R223" s="124"/>
      <c r="S223" s="124"/>
      <c r="T223" s="124"/>
      <c r="U223" s="124"/>
    </row>
    <row r="224" ht="12.75" customHeight="1">
      <c r="A224" s="124"/>
      <c r="B224" s="124"/>
      <c r="C224" s="124"/>
      <c r="D224" s="124"/>
      <c r="E224" s="124"/>
      <c r="F224" s="124"/>
      <c r="G224" s="124"/>
      <c r="H224" s="124"/>
      <c r="I224" s="124"/>
      <c r="J224" s="124"/>
      <c r="K224" s="124"/>
      <c r="L224" s="124"/>
      <c r="M224" s="124"/>
      <c r="N224" s="124"/>
      <c r="O224" s="124"/>
      <c r="P224" s="124"/>
      <c r="Q224" s="124"/>
      <c r="R224" s="124"/>
      <c r="S224" s="124"/>
      <c r="T224" s="124"/>
      <c r="U224" s="124"/>
    </row>
    <row r="225" ht="12.75" customHeight="1">
      <c r="A225" s="124"/>
      <c r="B225" s="124"/>
      <c r="C225" s="124"/>
      <c r="D225" s="124"/>
      <c r="E225" s="124"/>
      <c r="F225" s="124"/>
      <c r="G225" s="124"/>
      <c r="H225" s="124"/>
      <c r="I225" s="124"/>
      <c r="J225" s="124"/>
      <c r="K225" s="124"/>
      <c r="L225" s="124"/>
      <c r="M225" s="124"/>
      <c r="N225" s="124"/>
      <c r="O225" s="124"/>
      <c r="P225" s="124"/>
      <c r="Q225" s="124"/>
      <c r="R225" s="124"/>
      <c r="S225" s="124"/>
      <c r="T225" s="124"/>
      <c r="U225" s="124"/>
    </row>
    <row r="226" ht="12.75" customHeight="1">
      <c r="A226" s="124"/>
      <c r="B226" s="124"/>
      <c r="C226" s="124"/>
      <c r="D226" s="124"/>
      <c r="E226" s="124"/>
      <c r="F226" s="124"/>
      <c r="G226" s="124"/>
      <c r="H226" s="124"/>
      <c r="I226" s="124"/>
      <c r="J226" s="124"/>
      <c r="K226" s="124"/>
      <c r="L226" s="124"/>
      <c r="M226" s="124"/>
      <c r="N226" s="124"/>
      <c r="O226" s="124"/>
      <c r="P226" s="124"/>
      <c r="Q226" s="124"/>
      <c r="R226" s="124"/>
      <c r="S226" s="124"/>
      <c r="T226" s="124"/>
      <c r="U226" s="124"/>
    </row>
    <row r="227" ht="12.75" customHeight="1">
      <c r="A227" s="124"/>
      <c r="B227" s="124"/>
      <c r="C227" s="124"/>
      <c r="D227" s="124"/>
      <c r="E227" s="124"/>
      <c r="F227" s="124"/>
      <c r="G227" s="124"/>
      <c r="H227" s="124"/>
      <c r="I227" s="124"/>
      <c r="J227" s="124"/>
      <c r="K227" s="124"/>
      <c r="L227" s="124"/>
      <c r="M227" s="124"/>
      <c r="N227" s="124"/>
      <c r="O227" s="124"/>
      <c r="P227" s="124"/>
      <c r="Q227" s="124"/>
      <c r="R227" s="124"/>
      <c r="S227" s="124"/>
      <c r="T227" s="124"/>
      <c r="U227" s="124"/>
    </row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480314960629921" footer="0.0" header="0.0" left="0.905511811023622" right="0.5118110236220472" top="0.7480314960629921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2000-12-13T10:02:50Z</dcterms:created>
  <dc:creator>Flavia Burmeister Martins</dc:creator>
</cp:coreProperties>
</file>