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600" windowWidth="20775" windowHeight="11190"/>
  </bookViews>
  <sheets>
    <sheet name="Destinação Final" sheetId="1" r:id="rId1"/>
    <sheet name="Custo de operação" sheetId="2" r:id="rId2"/>
    <sheet name="BDI" sheetId="3" r:id="rId3"/>
  </sheets>
  <calcPr calcId="144525"/>
  <extLst>
    <ext uri="GoogleSheetsCustomDataVersion2">
      <go:sheetsCustomData xmlns:go="http://customooxmlschemas.google.com/" r:id="rId7" roundtripDataChecksum="HUNS/S12eYlpimJ6VUCEtXH4TP66ZKWXqbcpBzKeC6A="/>
    </ext>
  </extLst>
</workbook>
</file>

<file path=xl/calcChain.xml><?xml version="1.0" encoding="utf-8"?>
<calcChain xmlns="http://schemas.openxmlformats.org/spreadsheetml/2006/main">
  <c r="C9" i="3" l="1"/>
  <c r="C14" i="3" s="1"/>
  <c r="C24" i="1" s="1"/>
  <c r="F7" i="3"/>
  <c r="E7" i="3"/>
  <c r="D7" i="3"/>
  <c r="I26" i="2"/>
  <c r="I27" i="2" s="1"/>
  <c r="I25" i="2"/>
  <c r="G18" i="2"/>
  <c r="I18" i="2" s="1"/>
  <c r="G17" i="2"/>
  <c r="I17" i="2" s="1"/>
  <c r="G16" i="2"/>
  <c r="I16" i="2" s="1"/>
  <c r="G15" i="2"/>
  <c r="I15" i="2" s="1"/>
  <c r="G14" i="2"/>
  <c r="I14" i="2" s="1"/>
  <c r="G13" i="2"/>
  <c r="I13" i="2" s="1"/>
  <c r="G12" i="2"/>
  <c r="I12" i="2" s="1"/>
  <c r="I7" i="2"/>
  <c r="I8" i="2" s="1"/>
  <c r="H7" i="2"/>
  <c r="A8" i="1"/>
  <c r="A7" i="1"/>
  <c r="I19" i="2" l="1"/>
  <c r="I29" i="2" s="1"/>
  <c r="D18" i="1" s="1"/>
  <c r="E18" i="1" s="1"/>
  <c r="E19" i="1" s="1"/>
  <c r="F20" i="1" s="1"/>
  <c r="D24" i="1" l="1"/>
  <c r="E24" i="1" s="1"/>
  <c r="F25" i="1" s="1"/>
  <c r="E8" i="1" s="1"/>
  <c r="E7" i="1"/>
  <c r="E9" i="1" l="1"/>
  <c r="F9" i="1" s="1"/>
  <c r="F7" i="1"/>
  <c r="F8" i="1"/>
  <c r="F27" i="1"/>
</calcChain>
</file>

<file path=xl/comments1.xml><?xml version="1.0" encoding="utf-8"?>
<comments xmlns="http://schemas.openxmlformats.org/spreadsheetml/2006/main">
  <authors>
    <author/>
  </authors>
  <commentList>
    <comment ref="C6" authorId="0">
      <text>
        <r>
          <rPr>
            <sz val="11"/>
            <color theme="1"/>
            <rFont val="Arial"/>
            <scheme val="minor"/>
          </rPr>
          <t>======
ID#AAAAM6gfWB4
Clauber Bridi    (2021-06-25 13:00:57)
Informar o % de Administração Central estimado</t>
        </r>
      </text>
    </comment>
    <comment ref="C7" authorId="0">
      <text>
        <r>
          <rPr>
            <sz val="11"/>
            <color theme="1"/>
            <rFont val="Arial"/>
            <scheme val="minor"/>
          </rPr>
          <t>======
ID#AAAAM6gfWB8
Clauber Bridi    (2021-06-25 13:00:57)
Informar o % de Seguros, Riscos e Garantia estimado</t>
        </r>
      </text>
    </comment>
    <comment ref="C8" authorId="0">
      <text>
        <r>
          <rPr>
            <sz val="11"/>
            <color theme="1"/>
            <rFont val="Arial"/>
            <scheme val="minor"/>
          </rPr>
          <t>======
ID#AAAAM6gfWBw
Clauber Bridi    (2021-06-25 13:00:57)
Informar o % de Lucro estimado</t>
        </r>
      </text>
    </comment>
    <comment ref="E9" authorId="0">
      <text>
        <r>
          <rPr>
            <sz val="11"/>
            <color theme="1"/>
            <rFont val="Arial"/>
            <scheme val="minor"/>
          </rPr>
          <t>======
ID#AAAAM6gfWCA
Clauber Bridi    (2021-06-25 13:00:57)
Informar o valor anual da taxa financeira, em percentual. Admite-se utilizar a SELIC</t>
        </r>
      </text>
    </comment>
    <comment ref="C10" authorId="0">
      <text>
        <r>
          <rPr>
            <sz val="11"/>
            <color theme="1"/>
            <rFont val="Arial"/>
            <scheme val="minor"/>
          </rPr>
          <t>======
ID#AAAAM6gfWBs
Clauber Bridi    (2021-06-25 13:00:57)
Informar o percentual de ISS, de acordo com a legislação tributária do município onde serão prestados os serviços. De 2% até o limite de 5%.</t>
        </r>
      </text>
    </comment>
    <comment ref="E10" authorId="0">
      <text>
        <r>
          <rPr>
            <sz val="11"/>
            <color theme="1"/>
            <rFont val="Arial"/>
            <scheme val="minor"/>
          </rPr>
          <t>======
ID#AAAAM6gfWB0
Clauber Bridi    (2021-06-25 13:00:57)
Informar a média de dias úteis entre data de pagamento prevista no contrato e a data final do período de adimplemento da parcela</t>
        </r>
      </text>
    </comment>
    <comment ref="C11" authorId="0">
      <text>
        <r>
          <rPr>
            <sz val="11"/>
            <color theme="1"/>
            <rFont val="Arial"/>
            <scheme val="minor"/>
          </rPr>
          <t>======
ID#AAAAM6gfWCE
Clauber Bridi    (2021-06-25 13:00:57)
Informar o valor estimado de PIS/COFINS. 
1. Adotar 0,65% PIS + 3% COFINS quando o valor anual estimado do contrato for inferior ao limite para tributação pelo regime de incidência não-cumulativa (lucro presumido);
2. Adotar 1,65% PIS + 7,6% COFINS quando o valor anual estimado do contrato for superior ao limite para tributação pelo regime de incidência não-cumulativa (lucro real);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QHdghCpRqppBcqmw5gsqvAwBT4Q=="/>
    </ext>
  </extLst>
</comments>
</file>

<file path=xl/sharedStrings.xml><?xml version="1.0" encoding="utf-8"?>
<sst xmlns="http://schemas.openxmlformats.org/spreadsheetml/2006/main" count="95" uniqueCount="76">
  <si>
    <t>PLANILHA DE CUSTOS</t>
  </si>
  <si>
    <t>TRANSPORTE E DESTINAÇÃO FINAL DE RESÍDUOS SÓLIDOS CONSTRUÇÃO CIVIL</t>
  </si>
  <si>
    <t>ORÇAMENTO SINTÉTICO</t>
  </si>
  <si>
    <t>DESCRIÇÃO DO ITEM</t>
  </si>
  <si>
    <t>CUSTO (R$/MÊS)</t>
  </si>
  <si>
    <t>%</t>
  </si>
  <si>
    <t>PREÇO TOTAL MENSAL</t>
  </si>
  <si>
    <t>Fator de Utilização (FU)</t>
  </si>
  <si>
    <t>1- TRANSPORTE E DESTINAÇÃO</t>
  </si>
  <si>
    <t>TRANSPORTE E DESTINAÇÃO</t>
  </si>
  <si>
    <t>DISCRIMINAÇÃO</t>
  </si>
  <si>
    <t>UNIDADE</t>
  </si>
  <si>
    <t>QUANTIDADE</t>
  </si>
  <si>
    <t>CUSTO UNITÁRIO</t>
  </si>
  <si>
    <t>SUBTOTAL</t>
  </si>
  <si>
    <t>TOTAL</t>
  </si>
  <si>
    <t>Custo de operação</t>
  </si>
  <si>
    <t>carga</t>
  </si>
  <si>
    <t>Total da operação</t>
  </si>
  <si>
    <t>Fator de utilização</t>
  </si>
  <si>
    <t>2- BENEFÍCIOS E DESPESAS INDIRETAS (BDI)</t>
  </si>
  <si>
    <t>Benefícios e despesas indiretas</t>
  </si>
  <si>
    <t>PREÇO POR CARGA (R$)</t>
  </si>
  <si>
    <t xml:space="preserve">TRANSPORTE E DESTINAÇÃO FINAL DE RESÍDUOS SÓLIDOS CONSTRUÇÃO CIVIL					</t>
  </si>
  <si>
    <t>(Alterar apenas as células em amarelo e não modificar as fórmulas da planilha)</t>
  </si>
  <si>
    <t>NOME DA EMPRESA</t>
  </si>
  <si>
    <t>1 - Profissionais</t>
  </si>
  <si>
    <t>Discriminação</t>
  </si>
  <si>
    <t>Quantidade</t>
  </si>
  <si>
    <t>Remuneração mensal</t>
  </si>
  <si>
    <t>Encargos</t>
  </si>
  <si>
    <t>Remuneração por hora</t>
  </si>
  <si>
    <t>Custo por serviço com encargos</t>
  </si>
  <si>
    <t xml:space="preserve">Motorista </t>
  </si>
  <si>
    <t>Total</t>
  </si>
  <si>
    <t>2 - Equipamentos e materiais</t>
  </si>
  <si>
    <t>Descrição</t>
  </si>
  <si>
    <t>Und</t>
  </si>
  <si>
    <t>Custo unt</t>
  </si>
  <si>
    <t>Qtd</t>
  </si>
  <si>
    <t>Custo total</t>
  </si>
  <si>
    <t>Custo por serviço</t>
  </si>
  <si>
    <t>Par de luvas anticorte feitas em polietileno</t>
  </si>
  <si>
    <t>Capacete de segurança</t>
  </si>
  <si>
    <t>Protetor auricula</t>
  </si>
  <si>
    <t>Calça</t>
  </si>
  <si>
    <t>Camiseta</t>
  </si>
  <si>
    <t>Par de botina</t>
  </si>
  <si>
    <t>Aluguel mensal de local licenciado para o depósito de resíduos sólidos da construção civil (RSCC).</t>
  </si>
  <si>
    <t>mês</t>
  </si>
  <si>
    <t>3 - Deslocamento e manutenção do veículo</t>
  </si>
  <si>
    <t>Média KM rodados</t>
  </si>
  <si>
    <t>Autonomia do veículo (KM/L)</t>
  </si>
  <si>
    <t>Custo diesel/L</t>
  </si>
  <si>
    <t>Custo com manutenção/KM</t>
  </si>
  <si>
    <t>2. Composição do BDI - Benefícios e Despesas Indiretas</t>
  </si>
  <si>
    <t>Referência estudo TCE</t>
  </si>
  <si>
    <t>1° Quartil</t>
  </si>
  <si>
    <t>Médio</t>
  </si>
  <si>
    <t>3° Quartil</t>
  </si>
  <si>
    <t>Administração Central</t>
  </si>
  <si>
    <t>AC</t>
  </si>
  <si>
    <t>Seguros/Riscos/Garantias</t>
  </si>
  <si>
    <t>SRG</t>
  </si>
  <si>
    <t>Lucro</t>
  </si>
  <si>
    <t>L</t>
  </si>
  <si>
    <t>Despesas Financeiras</t>
  </si>
  <si>
    <t>DF</t>
  </si>
  <si>
    <t>i</t>
  </si>
  <si>
    <t>Tributos - ISS</t>
  </si>
  <si>
    <t>T</t>
  </si>
  <si>
    <t>DU</t>
  </si>
  <si>
    <t>Tributos - PIS/COFINS</t>
  </si>
  <si>
    <t>Fórmula para o cálculo do BDI:</t>
  </si>
  <si>
    <t>{[(1+AC+SRG) x (1+L) x (1+DF)] / (1-T)} -1</t>
  </si>
  <si>
    <t>Resultado do cálculo do BDI: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</si>
</sst>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R$&quot;\ * #,##0.00_-;\-&quot;R$&quot;\ * #,##0.00_-;_-&quot;R$&quot;\ * &quot;-&quot;??_-;_-@"/>
    <numFmt numFmtId="165" formatCode="_-* #,##0.00_-;\-* #,##0.00_-;_-* &quot;-&quot;??_-;_-@"/>
    <numFmt numFmtId="166" formatCode="_([$R$ -416]* #,##0.00_);_([$R$ -416]* \(#,##0.00\);_([$R$ -416]* &quot;-&quot;??_);_(@_)"/>
    <numFmt numFmtId="167" formatCode="_(* #,##0.00_);_(* \(#,##0.00\);_(* &quot;-&quot;??_);_(@_)"/>
    <numFmt numFmtId="168" formatCode="_([$R$ -416]* #,##0.000_);_([$R$ -416]* \(#,##0.000\);_([$R$ -416]* &quot;-&quot;??.0_);_(@_)"/>
  </numFmts>
  <fonts count="14" x14ac:knownFonts="1">
    <font>
      <sz val="11"/>
      <color theme="1"/>
      <name val="Arial"/>
      <scheme val="minor"/>
    </font>
    <font>
      <b/>
      <sz val="14"/>
      <color theme="1"/>
      <name val="Arial"/>
    </font>
    <font>
      <sz val="11"/>
      <name val="Arial"/>
    </font>
    <font>
      <sz val="10"/>
      <color theme="1"/>
      <name val="Times New Roman"/>
    </font>
    <font>
      <b/>
      <sz val="10"/>
      <color theme="1"/>
      <name val="Arial"/>
    </font>
    <font>
      <sz val="10"/>
      <color theme="1"/>
      <name val="Arial"/>
    </font>
    <font>
      <b/>
      <sz val="11"/>
      <color theme="1"/>
      <name val="Arial"/>
    </font>
    <font>
      <b/>
      <sz val="8"/>
      <color rgb="FFFF0000"/>
      <name val="Arial"/>
    </font>
    <font>
      <sz val="11"/>
      <color theme="1"/>
      <name val="Calibri"/>
    </font>
    <font>
      <sz val="11"/>
      <color theme="1"/>
      <name val="Arial"/>
    </font>
    <font>
      <sz val="11"/>
      <color theme="1"/>
      <name val="Arial"/>
      <scheme val="minor"/>
    </font>
    <font>
      <sz val="11"/>
      <color theme="1"/>
      <name val="Arial"/>
    </font>
    <font>
      <b/>
      <sz val="12"/>
      <color theme="1"/>
      <name val="Arial"/>
    </font>
    <font>
      <b/>
      <sz val="11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56">
    <xf numFmtId="0" fontId="0" fillId="0" borderId="0" xfId="0" applyFont="1" applyAlignment="1"/>
    <xf numFmtId="0" fontId="3" fillId="2" borderId="3" xfId="0" applyFont="1" applyFill="1" applyBorder="1"/>
    <xf numFmtId="0" fontId="3" fillId="0" borderId="0" xfId="0" applyFont="1"/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164" fontId="4" fillId="2" borderId="11" xfId="0" applyNumberFormat="1" applyFont="1" applyFill="1" applyBorder="1"/>
    <xf numFmtId="10" fontId="4" fillId="2" borderId="12" xfId="0" applyNumberFormat="1" applyFont="1" applyFill="1" applyBorder="1" applyAlignment="1">
      <alignment horizontal="center"/>
    </xf>
    <xf numFmtId="164" fontId="3" fillId="2" borderId="3" xfId="0" applyNumberFormat="1" applyFont="1" applyFill="1" applyBorder="1"/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9" fontId="4" fillId="2" borderId="3" xfId="0" applyNumberFormat="1" applyFont="1" applyFill="1" applyBorder="1" applyAlignment="1">
      <alignment horizontal="center"/>
    </xf>
    <xf numFmtId="164" fontId="4" fillId="2" borderId="15" xfId="0" applyNumberFormat="1" applyFont="1" applyFill="1" applyBorder="1"/>
    <xf numFmtId="10" fontId="4" fillId="2" borderId="16" xfId="0" applyNumberFormat="1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17" xfId="0" applyFont="1" applyFill="1" applyBorder="1" applyAlignment="1">
      <alignment horizontal="center"/>
    </xf>
    <xf numFmtId="164" fontId="4" fillId="2" borderId="18" xfId="0" applyNumberFormat="1" applyFont="1" applyFill="1" applyBorder="1"/>
    <xf numFmtId="10" fontId="4" fillId="2" borderId="7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10" fontId="4" fillId="2" borderId="1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4" fillId="2" borderId="19" xfId="0" applyFont="1" applyFill="1" applyBorder="1"/>
    <xf numFmtId="0" fontId="4" fillId="2" borderId="18" xfId="0" applyFont="1" applyFill="1" applyBorder="1" applyAlignment="1">
      <alignment horizontal="center"/>
    </xf>
    <xf numFmtId="0" fontId="4" fillId="2" borderId="11" xfId="0" applyFont="1" applyFill="1" applyBorder="1" applyAlignment="1"/>
    <xf numFmtId="0" fontId="4" fillId="2" borderId="11" xfId="0" applyFont="1" applyFill="1" applyBorder="1" applyAlignment="1">
      <alignment horizontal="center"/>
    </xf>
    <xf numFmtId="165" fontId="5" fillId="2" borderId="11" xfId="0" applyNumberFormat="1" applyFont="1" applyFill="1" applyBorder="1" applyAlignment="1">
      <alignment horizontal="center"/>
    </xf>
    <xf numFmtId="164" fontId="5" fillId="2" borderId="11" xfId="0" applyNumberFormat="1" applyFont="1" applyFill="1" applyBorder="1"/>
    <xf numFmtId="0" fontId="3" fillId="2" borderId="20" xfId="0" applyFont="1" applyFill="1" applyBorder="1"/>
    <xf numFmtId="0" fontId="4" fillId="2" borderId="11" xfId="0" applyFont="1" applyFill="1" applyBorder="1"/>
    <xf numFmtId="165" fontId="5" fillId="2" borderId="11" xfId="0" applyNumberFormat="1" applyFont="1" applyFill="1" applyBorder="1" applyAlignment="1">
      <alignment horizontal="center"/>
    </xf>
    <xf numFmtId="164" fontId="5" fillId="2" borderId="3" xfId="0" applyNumberFormat="1" applyFont="1" applyFill="1" applyBorder="1" applyAlignment="1">
      <alignment horizontal="left"/>
    </xf>
    <xf numFmtId="2" fontId="5" fillId="2" borderId="21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left"/>
    </xf>
    <xf numFmtId="164" fontId="4" fillId="2" borderId="3" xfId="0" applyNumberFormat="1" applyFont="1" applyFill="1" applyBorder="1" applyAlignment="1">
      <alignment horizontal="left"/>
    </xf>
    <xf numFmtId="0" fontId="5" fillId="2" borderId="12" xfId="0" applyFont="1" applyFill="1" applyBorder="1"/>
    <xf numFmtId="0" fontId="5" fillId="2" borderId="12" xfId="0" applyFont="1" applyFill="1" applyBorder="1" applyAlignment="1">
      <alignment horizontal="center"/>
    </xf>
    <xf numFmtId="10" fontId="5" fillId="2" borderId="12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left"/>
    </xf>
    <xf numFmtId="0" fontId="5" fillId="2" borderId="20" xfId="0" applyFont="1" applyFill="1" applyBorder="1" applyAlignment="1">
      <alignment horizontal="left"/>
    </xf>
    <xf numFmtId="0" fontId="4" fillId="2" borderId="4" xfId="0" applyFont="1" applyFill="1" applyBorder="1"/>
    <xf numFmtId="0" fontId="5" fillId="2" borderId="5" xfId="0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center"/>
    </xf>
    <xf numFmtId="164" fontId="5" fillId="2" borderId="5" xfId="0" applyNumberFormat="1" applyFont="1" applyFill="1" applyBorder="1" applyAlignment="1">
      <alignment horizontal="left"/>
    </xf>
    <xf numFmtId="2" fontId="5" fillId="2" borderId="23" xfId="0" applyNumberFormat="1" applyFont="1" applyFill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0" applyNumberFormat="1" applyFont="1"/>
    <xf numFmtId="0" fontId="8" fillId="0" borderId="0" xfId="0" applyFont="1"/>
    <xf numFmtId="166" fontId="8" fillId="0" borderId="0" xfId="0" applyNumberFormat="1" applyFont="1"/>
    <xf numFmtId="0" fontId="6" fillId="5" borderId="11" xfId="0" applyFont="1" applyFill="1" applyBorder="1" applyAlignment="1">
      <alignment horizontal="center"/>
    </xf>
    <xf numFmtId="167" fontId="6" fillId="5" borderId="11" xfId="0" applyNumberFormat="1" applyFont="1" applyFill="1" applyBorder="1" applyAlignment="1">
      <alignment horizontal="center" wrapText="1"/>
    </xf>
    <xf numFmtId="167" fontId="6" fillId="5" borderId="11" xfId="0" applyNumberFormat="1" applyFont="1" applyFill="1" applyBorder="1" applyAlignment="1">
      <alignment horizontal="center"/>
    </xf>
    <xf numFmtId="166" fontId="6" fillId="5" borderId="11" xfId="0" applyNumberFormat="1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166" fontId="9" fillId="4" borderId="11" xfId="0" applyNumberFormat="1" applyFont="1" applyFill="1" applyBorder="1" applyAlignment="1">
      <alignment horizontal="center"/>
    </xf>
    <xf numFmtId="10" fontId="9" fillId="4" borderId="11" xfId="0" applyNumberFormat="1" applyFont="1" applyFill="1" applyBorder="1" applyAlignment="1">
      <alignment horizontal="center"/>
    </xf>
    <xf numFmtId="166" fontId="9" fillId="0" borderId="11" xfId="0" applyNumberFormat="1" applyFont="1" applyBorder="1" applyAlignment="1">
      <alignment horizontal="center"/>
    </xf>
    <xf numFmtId="166" fontId="9" fillId="0" borderId="11" xfId="0" applyNumberFormat="1" applyFont="1" applyBorder="1" applyAlignment="1">
      <alignment horizontal="right"/>
    </xf>
    <xf numFmtId="166" fontId="6" fillId="0" borderId="11" xfId="0" applyNumberFormat="1" applyFont="1" applyBorder="1" applyAlignment="1">
      <alignment horizontal="right"/>
    </xf>
    <xf numFmtId="164" fontId="8" fillId="0" borderId="0" xfId="0" applyNumberFormat="1" applyFont="1"/>
    <xf numFmtId="166" fontId="6" fillId="5" borderId="11" xfId="0" applyNumberFormat="1" applyFont="1" applyFill="1" applyBorder="1" applyAlignment="1">
      <alignment horizontal="center"/>
    </xf>
    <xf numFmtId="0" fontId="6" fillId="5" borderId="11" xfId="0" applyFont="1" applyFill="1" applyBorder="1" applyAlignment="1">
      <alignment horizontal="center" wrapText="1"/>
    </xf>
    <xf numFmtId="3" fontId="9" fillId="4" borderId="11" xfId="0" applyNumberFormat="1" applyFont="1" applyFill="1" applyBorder="1" applyAlignment="1">
      <alignment horizontal="center"/>
    </xf>
    <xf numFmtId="168" fontId="9" fillId="0" borderId="11" xfId="0" applyNumberFormat="1" applyFont="1" applyBorder="1" applyAlignment="1">
      <alignment horizontal="center"/>
    </xf>
    <xf numFmtId="0" fontId="9" fillId="4" borderId="11" xfId="0" applyFont="1" applyFill="1" applyBorder="1" applyAlignment="1">
      <alignment horizontal="center"/>
    </xf>
    <xf numFmtId="0" fontId="10" fillId="0" borderId="0" xfId="0" applyFont="1" applyAlignment="1"/>
    <xf numFmtId="0" fontId="9" fillId="0" borderId="25" xfId="0" applyFont="1" applyBorder="1"/>
    <xf numFmtId="0" fontId="9" fillId="0" borderId="26" xfId="0" applyFont="1" applyBorder="1"/>
    <xf numFmtId="166" fontId="6" fillId="0" borderId="11" xfId="0" applyNumberFormat="1" applyFont="1" applyBorder="1" applyAlignment="1">
      <alignment horizontal="center"/>
    </xf>
    <xf numFmtId="0" fontId="8" fillId="5" borderId="26" xfId="0" applyFont="1" applyFill="1" applyBorder="1"/>
    <xf numFmtId="4" fontId="9" fillId="4" borderId="11" xfId="0" applyNumberFormat="1" applyFont="1" applyFill="1" applyBorder="1" applyAlignment="1">
      <alignment horizontal="center"/>
    </xf>
    <xf numFmtId="166" fontId="8" fillId="0" borderId="11" xfId="0" applyNumberFormat="1" applyFont="1" applyBorder="1"/>
    <xf numFmtId="166" fontId="9" fillId="0" borderId="11" xfId="0" applyNumberFormat="1" applyFont="1" applyBorder="1" applyAlignment="1">
      <alignment horizontal="right" wrapText="1"/>
    </xf>
    <xf numFmtId="0" fontId="11" fillId="2" borderId="3" xfId="0" applyFont="1" applyFill="1" applyBorder="1"/>
    <xf numFmtId="0" fontId="11" fillId="2" borderId="3" xfId="0" applyFont="1" applyFill="1" applyBorder="1" applyAlignment="1">
      <alignment vertical="center"/>
    </xf>
    <xf numFmtId="0" fontId="11" fillId="2" borderId="3" xfId="0" applyFont="1" applyFill="1" applyBorder="1" applyAlignment="1">
      <alignment horizontal="center"/>
    </xf>
    <xf numFmtId="0" fontId="8" fillId="2" borderId="3" xfId="0" applyFont="1" applyFill="1" applyBorder="1"/>
    <xf numFmtId="0" fontId="12" fillId="2" borderId="3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/>
    </xf>
    <xf numFmtId="0" fontId="13" fillId="2" borderId="33" xfId="0" applyFont="1" applyFill="1" applyBorder="1" applyAlignment="1">
      <alignment horizontal="left" vertical="center"/>
    </xf>
    <xf numFmtId="0" fontId="11" fillId="2" borderId="33" xfId="0" applyFont="1" applyFill="1" applyBorder="1"/>
    <xf numFmtId="9" fontId="11" fillId="2" borderId="38" xfId="0" applyNumberFormat="1" applyFont="1" applyFill="1" applyBorder="1"/>
    <xf numFmtId="9" fontId="11" fillId="2" borderId="11" xfId="0" applyNumberFormat="1" applyFont="1" applyFill="1" applyBorder="1" applyAlignment="1">
      <alignment horizontal="center"/>
    </xf>
    <xf numFmtId="9" fontId="11" fillId="2" borderId="39" xfId="0" applyNumberFormat="1" applyFont="1" applyFill="1" applyBorder="1"/>
    <xf numFmtId="0" fontId="11" fillId="2" borderId="40" xfId="0" applyFont="1" applyFill="1" applyBorder="1" applyAlignment="1">
      <alignment horizontal="left" vertical="center"/>
    </xf>
    <xf numFmtId="0" fontId="11" fillId="2" borderId="41" xfId="0" applyFont="1" applyFill="1" applyBorder="1" applyAlignment="1">
      <alignment horizontal="center" vertical="center"/>
    </xf>
    <xf numFmtId="10" fontId="11" fillId="2" borderId="42" xfId="0" applyNumberFormat="1" applyFont="1" applyFill="1" applyBorder="1" applyAlignment="1">
      <alignment horizontal="center" vertical="center"/>
    </xf>
    <xf numFmtId="10" fontId="11" fillId="2" borderId="38" xfId="0" applyNumberFormat="1" applyFont="1" applyFill="1" applyBorder="1" applyAlignment="1">
      <alignment horizontal="right"/>
    </xf>
    <xf numFmtId="10" fontId="11" fillId="2" borderId="11" xfId="0" applyNumberFormat="1" applyFont="1" applyFill="1" applyBorder="1" applyAlignment="1">
      <alignment horizontal="right"/>
    </xf>
    <xf numFmtId="10" fontId="11" fillId="2" borderId="39" xfId="0" applyNumberFormat="1" applyFont="1" applyFill="1" applyBorder="1" applyAlignment="1">
      <alignment horizontal="right"/>
    </xf>
    <xf numFmtId="0" fontId="11" fillId="2" borderId="38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center" vertical="center"/>
    </xf>
    <xf numFmtId="10" fontId="11" fillId="2" borderId="39" xfId="0" applyNumberFormat="1" applyFont="1" applyFill="1" applyBorder="1" applyAlignment="1">
      <alignment horizontal="center" vertical="center"/>
    </xf>
    <xf numFmtId="10" fontId="11" fillId="2" borderId="39" xfId="0" applyNumberFormat="1" applyFont="1" applyFill="1" applyBorder="1" applyAlignment="1">
      <alignment horizontal="center" vertical="center"/>
    </xf>
    <xf numFmtId="10" fontId="11" fillId="2" borderId="11" xfId="0" applyNumberFormat="1" applyFont="1" applyFill="1" applyBorder="1" applyAlignment="1">
      <alignment horizontal="center"/>
    </xf>
    <xf numFmtId="10" fontId="11" fillId="2" borderId="39" xfId="0" applyNumberFormat="1" applyFont="1" applyFill="1" applyBorder="1"/>
    <xf numFmtId="0" fontId="11" fillId="2" borderId="38" xfId="0" applyFont="1" applyFill="1" applyBorder="1" applyAlignment="1">
      <alignment horizontal="right"/>
    </xf>
    <xf numFmtId="0" fontId="11" fillId="2" borderId="11" xfId="0" applyFont="1" applyFill="1" applyBorder="1" applyAlignment="1">
      <alignment horizontal="center"/>
    </xf>
    <xf numFmtId="0" fontId="11" fillId="2" borderId="39" xfId="0" applyFont="1" applyFill="1" applyBorder="1"/>
    <xf numFmtId="0" fontId="11" fillId="2" borderId="44" xfId="0" applyFont="1" applyFill="1" applyBorder="1" applyAlignment="1">
      <alignment horizontal="left" vertical="center"/>
    </xf>
    <xf numFmtId="10" fontId="11" fillId="2" borderId="46" xfId="0" applyNumberFormat="1" applyFont="1" applyFill="1" applyBorder="1" applyAlignment="1">
      <alignment horizontal="center" vertical="center"/>
    </xf>
    <xf numFmtId="0" fontId="11" fillId="2" borderId="38" xfId="0" applyFont="1" applyFill="1" applyBorder="1"/>
    <xf numFmtId="0" fontId="11" fillId="2" borderId="47" xfId="0" applyFont="1" applyFill="1" applyBorder="1" applyAlignment="1">
      <alignment vertical="center"/>
    </xf>
    <xf numFmtId="0" fontId="11" fillId="2" borderId="48" xfId="0" applyFont="1" applyFill="1" applyBorder="1" applyAlignment="1">
      <alignment vertical="center"/>
    </xf>
    <xf numFmtId="10" fontId="11" fillId="2" borderId="49" xfId="0" applyNumberFormat="1" applyFont="1" applyFill="1" applyBorder="1" applyAlignment="1">
      <alignment vertical="center"/>
    </xf>
    <xf numFmtId="0" fontId="11" fillId="2" borderId="50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left" vertical="center"/>
    </xf>
    <xf numFmtId="0" fontId="11" fillId="2" borderId="52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 wrapText="1"/>
    </xf>
    <xf numFmtId="0" fontId="11" fillId="2" borderId="5" xfId="0" applyFont="1" applyFill="1" applyBorder="1" applyAlignment="1">
      <alignment vertical="center"/>
    </xf>
    <xf numFmtId="10" fontId="13" fillId="2" borderId="23" xfId="0" applyNumberFormat="1" applyFont="1" applyFill="1" applyBorder="1" applyAlignment="1">
      <alignment horizontal="center" vertical="center" wrapText="1"/>
    </xf>
    <xf numFmtId="10" fontId="11" fillId="2" borderId="44" xfId="0" applyNumberFormat="1" applyFont="1" applyFill="1" applyBorder="1" applyAlignment="1">
      <alignment horizontal="right"/>
    </xf>
    <xf numFmtId="10" fontId="11" fillId="2" borderId="53" xfId="0" applyNumberFormat="1" applyFont="1" applyFill="1" applyBorder="1" applyAlignment="1">
      <alignment horizontal="right"/>
    </xf>
    <xf numFmtId="10" fontId="11" fillId="2" borderId="46" xfId="0" applyNumberFormat="1" applyFont="1" applyFill="1" applyBorder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left" wrapText="1"/>
    </xf>
    <xf numFmtId="0" fontId="6" fillId="3" borderId="24" xfId="0" applyFont="1" applyFill="1" applyBorder="1" applyAlignment="1">
      <alignment horizontal="center"/>
    </xf>
    <xf numFmtId="0" fontId="2" fillId="0" borderId="25" xfId="0" applyFont="1" applyBorder="1"/>
    <xf numFmtId="0" fontId="2" fillId="0" borderId="26" xfId="0" applyFont="1" applyBorder="1"/>
    <xf numFmtId="0" fontId="7" fillId="0" borderId="0" xfId="0" applyFont="1" applyAlignment="1">
      <alignment horizontal="center"/>
    </xf>
    <xf numFmtId="0" fontId="0" fillId="0" borderId="0" xfId="0" applyFont="1" applyAlignment="1"/>
    <xf numFmtId="0" fontId="6" fillId="4" borderId="24" xfId="0" applyFont="1" applyFill="1" applyBorder="1" applyAlignment="1">
      <alignment horizontal="center"/>
    </xf>
    <xf numFmtId="0" fontId="6" fillId="3" borderId="24" xfId="0" applyFont="1" applyFill="1" applyBorder="1" applyAlignment="1">
      <alignment horizontal="center" wrapText="1"/>
    </xf>
    <xf numFmtId="0" fontId="6" fillId="5" borderId="24" xfId="0" applyFont="1" applyFill="1" applyBorder="1" applyAlignment="1">
      <alignment horizontal="center"/>
    </xf>
    <xf numFmtId="0" fontId="9" fillId="0" borderId="24" xfId="0" applyFont="1" applyBorder="1" applyAlignment="1"/>
    <xf numFmtId="0" fontId="6" fillId="0" borderId="24" xfId="0" applyFont="1" applyBorder="1"/>
    <xf numFmtId="0" fontId="9" fillId="0" borderId="27" xfId="0" applyFont="1" applyBorder="1" applyAlignment="1"/>
    <xf numFmtId="0" fontId="2" fillId="0" borderId="28" xfId="0" applyFont="1" applyBorder="1"/>
    <xf numFmtId="0" fontId="2" fillId="0" borderId="29" xfId="0" applyFont="1" applyBorder="1"/>
    <xf numFmtId="0" fontId="9" fillId="0" borderId="27" xfId="0" applyFont="1" applyBorder="1"/>
    <xf numFmtId="0" fontId="6" fillId="5" borderId="24" xfId="0" applyFont="1" applyFill="1" applyBorder="1"/>
    <xf numFmtId="0" fontId="12" fillId="2" borderId="30" xfId="0" applyFont="1" applyFill="1" applyBorder="1" applyAlignment="1">
      <alignment horizontal="center" vertical="center"/>
    </xf>
    <xf numFmtId="0" fontId="2" fillId="0" borderId="31" xfId="0" applyFont="1" applyBorder="1"/>
    <xf numFmtId="0" fontId="2" fillId="0" borderId="32" xfId="0" applyFont="1" applyBorder="1"/>
    <xf numFmtId="9" fontId="13" fillId="2" borderId="35" xfId="0" applyNumberFormat="1" applyFont="1" applyFill="1" applyBorder="1" applyAlignment="1">
      <alignment horizontal="center"/>
    </xf>
    <xf numFmtId="0" fontId="2" fillId="0" borderId="36" xfId="0" applyFont="1" applyBorder="1"/>
    <xf numFmtId="0" fontId="2" fillId="0" borderId="37" xfId="0" applyFont="1" applyBorder="1"/>
    <xf numFmtId="0" fontId="11" fillId="2" borderId="43" xfId="0" applyFont="1" applyFill="1" applyBorder="1" applyAlignment="1">
      <alignment horizontal="center" vertical="center"/>
    </xf>
    <xf numFmtId="0" fontId="2" fillId="0" borderId="4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3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4</xdr:row>
      <xdr:rowOff>0</xdr:rowOff>
    </xdr:from>
    <xdr:ext cx="238125" cy="314325"/>
    <xdr:sp macro="" textlink="">
      <xdr:nvSpPr>
        <xdr:cNvPr id="2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11</xdr:row>
      <xdr:rowOff>0</xdr:rowOff>
    </xdr:from>
    <xdr:ext cx="238125" cy="314325"/>
    <xdr:sp macro="" textlink="">
      <xdr:nvSpPr>
        <xdr:cNvPr id="4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5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6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7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8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9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10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14</xdr:row>
      <xdr:rowOff>0</xdr:rowOff>
    </xdr:from>
    <xdr:ext cx="238125" cy="314325"/>
    <xdr:sp macro="" textlink="">
      <xdr:nvSpPr>
        <xdr:cNvPr id="11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20</xdr:row>
      <xdr:rowOff>0</xdr:rowOff>
    </xdr:from>
    <xdr:ext cx="238125" cy="314325"/>
    <xdr:sp macro="" textlink="">
      <xdr:nvSpPr>
        <xdr:cNvPr id="12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13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14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20</xdr:row>
      <xdr:rowOff>0</xdr:rowOff>
    </xdr:from>
    <xdr:ext cx="238125" cy="314325"/>
    <xdr:sp macro="" textlink="">
      <xdr:nvSpPr>
        <xdr:cNvPr id="15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20</xdr:row>
      <xdr:rowOff>0</xdr:rowOff>
    </xdr:from>
    <xdr:ext cx="238125" cy="314325"/>
    <xdr:sp macro="" textlink="">
      <xdr:nvSpPr>
        <xdr:cNvPr id="16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20</xdr:row>
      <xdr:rowOff>0</xdr:rowOff>
    </xdr:from>
    <xdr:ext cx="238125" cy="314325"/>
    <xdr:sp macro="" textlink="">
      <xdr:nvSpPr>
        <xdr:cNvPr id="17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21</xdr:row>
      <xdr:rowOff>0</xdr:rowOff>
    </xdr:from>
    <xdr:ext cx="238125" cy="314325"/>
    <xdr:sp macro="" textlink="">
      <xdr:nvSpPr>
        <xdr:cNvPr id="18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19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  <xdr:oneCellAnchor>
    <xdr:from>
      <xdr:col>1</xdr:col>
      <xdr:colOff>285750</xdr:colOff>
      <xdr:row>13</xdr:row>
      <xdr:rowOff>0</xdr:rowOff>
    </xdr:from>
    <xdr:ext cx="238125" cy="314325"/>
    <xdr:sp macro="" textlink="">
      <xdr:nvSpPr>
        <xdr:cNvPr id="20" name="Shape 3"/>
        <xdr:cNvSpPr txBox="1"/>
      </xdr:nvSpPr>
      <xdr:spPr>
        <a:xfrm>
          <a:off x="5231700" y="3627600"/>
          <a:ext cx="2286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endParaRPr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92"/>
  <sheetViews>
    <sheetView showGridLines="0" tabSelected="1" workbookViewId="0">
      <selection sqref="A1:F1"/>
    </sheetView>
  </sheetViews>
  <sheetFormatPr defaultColWidth="12.625" defaultRowHeight="15" customHeight="1" x14ac:dyDescent="0.2"/>
  <cols>
    <col min="1" max="1" width="42.25" customWidth="1"/>
    <col min="2" max="2" width="10.75" customWidth="1"/>
    <col min="3" max="3" width="16.375" customWidth="1"/>
    <col min="4" max="4" width="15.125" customWidth="1"/>
    <col min="5" max="6" width="13.5" customWidth="1"/>
    <col min="7" max="7" width="11.25" customWidth="1"/>
    <col min="8" max="26" width="7.625" customWidth="1"/>
  </cols>
  <sheetData>
    <row r="1" spans="1:26" ht="12.75" customHeight="1" x14ac:dyDescent="0.25">
      <c r="A1" s="128"/>
      <c r="B1" s="129"/>
      <c r="C1" s="129"/>
      <c r="D1" s="129"/>
      <c r="E1" s="129"/>
      <c r="F1" s="129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2.75" customHeight="1" x14ac:dyDescent="0.2">
      <c r="A2" s="130" t="s">
        <v>0</v>
      </c>
      <c r="B2" s="129"/>
      <c r="C2" s="129"/>
      <c r="D2" s="129"/>
      <c r="E2" s="129"/>
      <c r="F2" s="129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2">
      <c r="A3" s="130" t="s">
        <v>1</v>
      </c>
      <c r="B3" s="129"/>
      <c r="C3" s="129"/>
      <c r="D3" s="129"/>
      <c r="E3" s="129"/>
      <c r="F3" s="129"/>
      <c r="G3" s="1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2">
      <c r="A4" s="3"/>
      <c r="B4" s="3"/>
      <c r="C4" s="3"/>
      <c r="D4" s="3"/>
      <c r="E4" s="4"/>
      <c r="F4" s="4"/>
      <c r="G4" s="1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2">
      <c r="A5" s="131" t="s">
        <v>2</v>
      </c>
      <c r="B5" s="129"/>
      <c r="C5" s="129"/>
      <c r="D5" s="129"/>
      <c r="E5" s="129"/>
      <c r="F5" s="129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2">
      <c r="A6" s="5" t="s">
        <v>3</v>
      </c>
      <c r="B6" s="6"/>
      <c r="C6" s="7"/>
      <c r="D6" s="7"/>
      <c r="E6" s="8" t="s">
        <v>4</v>
      </c>
      <c r="F6" s="9" t="s">
        <v>5</v>
      </c>
      <c r="G6" s="1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2">
      <c r="A7" s="10" t="str">
        <f>A15</f>
        <v>1- TRANSPORTE E DESTINAÇÃO</v>
      </c>
      <c r="B7" s="11"/>
      <c r="C7" s="11"/>
      <c r="D7" s="12"/>
      <c r="E7" s="13">
        <f>F20</f>
        <v>119.80954681818181</v>
      </c>
      <c r="F7" s="14">
        <f t="shared" ref="F7:F9" si="0">IFERROR(E7/$E$9,0)</f>
        <v>0.77184316146958942</v>
      </c>
      <c r="G7" s="1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" customHeight="1" x14ac:dyDescent="0.2">
      <c r="A8" s="16" t="str">
        <f>A22</f>
        <v>2- BENEFÍCIOS E DESPESAS INDIRETAS (BDI)</v>
      </c>
      <c r="B8" s="17"/>
      <c r="C8" s="17"/>
      <c r="D8" s="18"/>
      <c r="E8" s="19">
        <f>F25</f>
        <v>35.415702039454544</v>
      </c>
      <c r="F8" s="20">
        <f t="shared" si="0"/>
        <v>0.22815683853041061</v>
      </c>
      <c r="G8" s="1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" customHeight="1" x14ac:dyDescent="0.2">
      <c r="A9" s="21" t="s">
        <v>6</v>
      </c>
      <c r="B9" s="6"/>
      <c r="C9" s="6"/>
      <c r="D9" s="22"/>
      <c r="E9" s="23">
        <f>E7+E8</f>
        <v>155.22524885763636</v>
      </c>
      <c r="F9" s="24">
        <f t="shared" si="0"/>
        <v>1</v>
      </c>
      <c r="G9" s="1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5" customHeight="1" x14ac:dyDescent="0.2">
      <c r="A10" s="3"/>
      <c r="B10" s="3"/>
      <c r="C10" s="3"/>
      <c r="D10" s="3"/>
      <c r="E10" s="4"/>
      <c r="F10" s="4"/>
      <c r="G10" s="1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" customHeight="1" x14ac:dyDescent="0.2">
      <c r="A11" s="3"/>
      <c r="B11" s="3"/>
      <c r="C11" s="3"/>
      <c r="D11" s="3"/>
      <c r="E11" s="4"/>
      <c r="F11" s="4"/>
      <c r="G11" s="1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5" customHeight="1" x14ac:dyDescent="0.2">
      <c r="A12" s="25" t="s">
        <v>7</v>
      </c>
      <c r="B12" s="26">
        <v>1</v>
      </c>
      <c r="C12" s="3"/>
      <c r="D12" s="1"/>
      <c r="E12" s="4"/>
      <c r="F12" s="4"/>
      <c r="G12" s="1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5" customHeight="1" x14ac:dyDescent="0.2">
      <c r="A13" s="3"/>
      <c r="B13" s="3"/>
      <c r="C13" s="3"/>
      <c r="D13" s="3"/>
      <c r="E13" s="4"/>
      <c r="F13" s="4"/>
      <c r="G13" s="1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2.75" customHeight="1" x14ac:dyDescent="0.2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2.75" customHeight="1" x14ac:dyDescent="0.2">
      <c r="A15" s="132" t="s">
        <v>8</v>
      </c>
      <c r="B15" s="129"/>
      <c r="C15" s="129"/>
      <c r="D15" s="129"/>
      <c r="E15" s="129"/>
      <c r="F15" s="129"/>
      <c r="G15" s="1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2.75" customHeight="1" x14ac:dyDescent="0.2">
      <c r="A16" s="4" t="s">
        <v>9</v>
      </c>
      <c r="B16" s="27"/>
      <c r="C16" s="27"/>
      <c r="D16" s="27"/>
      <c r="E16" s="27"/>
      <c r="F16" s="27"/>
      <c r="G16" s="1"/>
      <c r="H16" s="2"/>
      <c r="I16" s="2"/>
      <c r="J16" s="2"/>
      <c r="K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2.75" customHeight="1" x14ac:dyDescent="0.2">
      <c r="A17" s="28" t="s">
        <v>10</v>
      </c>
      <c r="B17" s="29" t="s">
        <v>11</v>
      </c>
      <c r="C17" s="29" t="s">
        <v>12</v>
      </c>
      <c r="D17" s="29" t="s">
        <v>13</v>
      </c>
      <c r="E17" s="29" t="s">
        <v>14</v>
      </c>
      <c r="F17" s="9" t="s">
        <v>15</v>
      </c>
      <c r="G17" s="1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2.75" customHeight="1" x14ac:dyDescent="0.2">
      <c r="A18" s="30" t="s">
        <v>16</v>
      </c>
      <c r="B18" s="31" t="s">
        <v>17</v>
      </c>
      <c r="C18" s="32">
        <v>1</v>
      </c>
      <c r="D18" s="33">
        <f>'Custo de operação'!I29</f>
        <v>119.80954681818181</v>
      </c>
      <c r="E18" s="33">
        <f>C18*D18</f>
        <v>119.80954681818181</v>
      </c>
      <c r="F18" s="34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2.75" customHeight="1" x14ac:dyDescent="0.2">
      <c r="A19" s="35" t="s">
        <v>18</v>
      </c>
      <c r="B19" s="31"/>
      <c r="C19" s="36"/>
      <c r="D19" s="33"/>
      <c r="E19" s="33">
        <f>E18</f>
        <v>119.80954681818181</v>
      </c>
      <c r="F19" s="34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2.75" customHeight="1" x14ac:dyDescent="0.2">
      <c r="A20" s="1"/>
      <c r="B20" s="1"/>
      <c r="C20" s="1"/>
      <c r="D20" s="37" t="s">
        <v>19</v>
      </c>
      <c r="E20" s="38">
        <v>1</v>
      </c>
      <c r="F20" s="39">
        <f>E19*E20</f>
        <v>119.80954681818181</v>
      </c>
      <c r="G20" s="1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2.75" customHeight="1" x14ac:dyDescent="0.2">
      <c r="A21" s="1"/>
      <c r="B21" s="1"/>
      <c r="C21" s="1"/>
      <c r="D21" s="37"/>
      <c r="E21" s="37"/>
      <c r="F21" s="40"/>
      <c r="G21" s="1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2.75" customHeight="1" x14ac:dyDescent="0.2">
      <c r="A22" s="132" t="s">
        <v>20</v>
      </c>
      <c r="B22" s="129"/>
      <c r="C22" s="129"/>
      <c r="D22" s="129"/>
      <c r="E22" s="129"/>
      <c r="F22" s="129"/>
      <c r="G22" s="1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2.75" customHeight="1" x14ac:dyDescent="0.2">
      <c r="A23" s="28" t="s">
        <v>10</v>
      </c>
      <c r="B23" s="29" t="s">
        <v>11</v>
      </c>
      <c r="C23" s="29" t="s">
        <v>12</v>
      </c>
      <c r="D23" s="29" t="s">
        <v>13</v>
      </c>
      <c r="E23" s="29" t="s">
        <v>14</v>
      </c>
      <c r="F23" s="9" t="s">
        <v>15</v>
      </c>
      <c r="G23" s="1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2.75" customHeight="1" x14ac:dyDescent="0.2">
      <c r="A24" s="41" t="s">
        <v>21</v>
      </c>
      <c r="B24" s="42" t="s">
        <v>5</v>
      </c>
      <c r="C24" s="43">
        <f>BDI!C14</f>
        <v>0.29559999999999997</v>
      </c>
      <c r="D24" s="44">
        <f>F20</f>
        <v>119.80954681818181</v>
      </c>
      <c r="E24" s="44">
        <f>C24*D24</f>
        <v>35.415702039454544</v>
      </c>
      <c r="F24" s="45"/>
      <c r="G24" s="1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2.75" customHeight="1" x14ac:dyDescent="0.2">
      <c r="A25" s="1"/>
      <c r="B25" s="1"/>
      <c r="C25" s="1"/>
      <c r="D25" s="37"/>
      <c r="E25" s="37"/>
      <c r="F25" s="39">
        <f>E24</f>
        <v>35.415702039454544</v>
      </c>
      <c r="G25" s="1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2.75" customHeight="1" x14ac:dyDescent="0.2">
      <c r="A26" s="1"/>
      <c r="B26" s="1"/>
      <c r="C26" s="1"/>
      <c r="D26" s="37"/>
      <c r="E26" s="37"/>
      <c r="F26" s="40"/>
      <c r="G26" s="1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2.75" customHeight="1" x14ac:dyDescent="0.2">
      <c r="A27" s="46" t="s">
        <v>22</v>
      </c>
      <c r="B27" s="47"/>
      <c r="C27" s="48"/>
      <c r="D27" s="49"/>
      <c r="E27" s="50"/>
      <c r="F27" s="39">
        <f>F20+F25</f>
        <v>155.22524885763636</v>
      </c>
      <c r="G27" s="1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2.75" customHeight="1" x14ac:dyDescent="0.2">
      <c r="A28" s="1"/>
      <c r="B28" s="1"/>
      <c r="C28" s="1"/>
      <c r="D28" s="37"/>
      <c r="E28" s="37"/>
      <c r="F28" s="40"/>
      <c r="G28" s="1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2.75" customHeight="1" x14ac:dyDescent="0.2">
      <c r="A29" s="1"/>
      <c r="B29" s="1"/>
      <c r="C29" s="1"/>
      <c r="D29" s="37"/>
      <c r="E29" s="37"/>
      <c r="F29" s="40"/>
      <c r="G29" s="1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2.75" customHeight="1" x14ac:dyDescent="0.2">
      <c r="A30" s="1"/>
      <c r="B30" s="1"/>
      <c r="C30" s="1"/>
      <c r="D30" s="37"/>
      <c r="E30" s="37"/>
      <c r="F30" s="40"/>
      <c r="G30" s="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2.75" customHeight="1" x14ac:dyDescent="0.2">
      <c r="A31" s="1"/>
      <c r="B31" s="1"/>
      <c r="C31" s="1"/>
      <c r="D31" s="37"/>
      <c r="E31" s="37"/>
      <c r="F31" s="40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2.75" customHeight="1" x14ac:dyDescent="0.2">
      <c r="A32" s="1"/>
      <c r="B32" s="1"/>
      <c r="C32" s="1"/>
      <c r="D32" s="37"/>
      <c r="E32" s="37"/>
      <c r="F32" s="40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2.75" customHeight="1" x14ac:dyDescent="0.2">
      <c r="A33" s="51"/>
      <c r="B33" s="52"/>
      <c r="C33" s="53"/>
      <c r="D33" s="54"/>
      <c r="E33" s="55"/>
      <c r="F33" s="55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2.75" customHeight="1" x14ac:dyDescent="0.2">
      <c r="A34" s="56"/>
      <c r="B34" s="52"/>
      <c r="C34" s="52"/>
      <c r="D34" s="57"/>
      <c r="E34" s="55"/>
      <c r="F34" s="55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2.7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2.7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2.7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2.7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2.7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2.7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2.7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2.7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2.7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2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2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2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2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2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2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2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2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2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2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2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2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2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2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2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2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2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2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2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2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2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2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2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2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2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2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2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2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2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2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2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2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2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2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2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2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2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2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2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2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2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2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2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2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2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2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2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2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2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2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2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2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2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2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2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2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2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2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2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2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2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2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2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2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2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2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2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2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2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2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2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2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2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2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2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2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2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2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2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2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2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2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2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2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2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2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2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2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2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2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2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2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2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2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2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2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2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2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2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2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2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2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2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2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2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2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2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2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2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2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2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2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2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2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2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2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2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2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2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2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2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2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2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2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2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2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2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2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2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2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2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2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2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2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2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2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2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2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2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2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2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2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2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2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2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2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2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2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2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2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2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2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2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2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2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2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2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2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2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2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2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2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2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2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2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2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2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2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2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2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2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2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2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2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2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2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2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2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2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2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2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2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2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2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2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2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2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2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2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2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2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2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2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2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2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2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2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2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2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2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2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2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2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2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2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2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2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2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2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2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2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2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2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2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2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2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2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2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2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2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2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2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2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2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2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2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2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2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2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2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2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2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2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2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2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2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2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2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2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2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2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2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2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2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2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2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2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2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2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2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2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2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2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2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2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2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2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2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2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2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2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2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2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2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2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2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2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2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2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2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2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2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2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2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2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2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2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2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2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2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2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2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2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2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2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2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2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2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2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2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2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2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2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2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2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2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2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2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2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2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2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2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2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2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2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2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2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2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2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2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2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2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2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2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2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2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2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2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2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2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2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2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2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2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2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2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2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2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2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2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2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2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2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2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2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2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2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2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2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2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2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2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2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2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2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2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2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2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2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2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2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2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2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2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2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2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2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2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2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2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2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2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2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2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2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2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2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2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2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2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2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2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2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2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2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2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2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2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2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2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2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2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2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2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2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2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2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2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2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2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2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2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2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2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2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2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2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2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2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2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2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2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2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2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2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2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2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2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2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2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2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2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2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2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2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2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2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2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2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2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2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2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2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2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2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2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2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2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2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2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2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2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2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2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2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2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2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2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2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2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2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2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2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2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2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2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2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2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2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2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2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2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2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2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2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2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2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2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2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2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2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2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2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2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2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2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2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2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2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2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2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2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2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2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2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2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2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2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2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2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2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2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2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2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2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2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2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2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2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2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2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2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2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2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2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2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2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2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2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2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2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2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2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2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2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2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2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2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2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2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2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2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2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2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2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2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2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2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2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2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2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2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2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2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2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2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2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2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2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2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2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2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2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2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2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2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2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2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2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2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2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2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2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2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2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2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2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2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2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2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2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2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2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2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2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2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2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2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2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2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2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2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2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2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2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2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2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2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2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2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2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2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2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2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2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2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2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2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2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2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2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2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2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2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2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2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2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2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2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2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2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2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2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2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2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2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2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2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2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2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2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2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2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2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2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2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2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2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2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2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2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2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2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2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2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2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2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2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2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2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2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2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2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2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2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2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2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2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2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2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2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2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2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2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2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2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2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2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2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2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2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2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2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2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2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2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2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2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2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2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2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2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2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2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2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2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2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2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2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2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2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2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2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2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2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2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2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2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2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2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2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2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2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2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2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2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2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2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2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2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2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2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2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2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2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2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2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2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2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2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2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2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2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2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2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2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2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2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2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2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2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2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2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2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2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2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2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2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2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2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2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2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2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2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2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2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2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2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2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2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2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2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2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2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2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2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2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2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2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2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2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2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2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2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2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2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2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2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2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2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2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</sheetData>
  <mergeCells count="6">
    <mergeCell ref="A22:F22"/>
    <mergeCell ref="A1:F1"/>
    <mergeCell ref="A2:F2"/>
    <mergeCell ref="A3:F3"/>
    <mergeCell ref="A5:F5"/>
    <mergeCell ref="A15:F15"/>
  </mergeCells>
  <pageMargins left="0.51181102362204722" right="0.24" top="0.78740157480314965" bottom="0.78740157480314965" header="0" footer="0"/>
  <pageSetup paperSize="9"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I29"/>
  <sheetViews>
    <sheetView workbookViewId="0"/>
  </sheetViews>
  <sheetFormatPr defaultColWidth="12.625" defaultRowHeight="15" customHeight="1" x14ac:dyDescent="0.2"/>
  <sheetData>
    <row r="1" spans="1:9" ht="15" customHeight="1" x14ac:dyDescent="0.25">
      <c r="A1" s="133" t="s">
        <v>23</v>
      </c>
      <c r="B1" s="134"/>
      <c r="C1" s="134"/>
      <c r="D1" s="134"/>
      <c r="E1" s="134"/>
      <c r="F1" s="134"/>
      <c r="G1" s="134"/>
      <c r="H1" s="134"/>
      <c r="I1" s="135"/>
    </row>
    <row r="2" spans="1:9" x14ac:dyDescent="0.2">
      <c r="A2" s="136" t="s">
        <v>24</v>
      </c>
      <c r="B2" s="137"/>
      <c r="C2" s="137"/>
      <c r="D2" s="137"/>
      <c r="E2" s="137"/>
      <c r="F2" s="137"/>
      <c r="G2" s="137"/>
      <c r="H2" s="137"/>
      <c r="I2" s="137"/>
    </row>
    <row r="3" spans="1:9" ht="15" customHeight="1" x14ac:dyDescent="0.25">
      <c r="A3" s="138" t="s">
        <v>25</v>
      </c>
      <c r="B3" s="134"/>
      <c r="C3" s="134"/>
      <c r="D3" s="134"/>
      <c r="E3" s="134"/>
      <c r="F3" s="134"/>
      <c r="G3" s="134"/>
      <c r="H3" s="134"/>
      <c r="I3" s="135"/>
    </row>
    <row r="4" spans="1:9" ht="15" customHeight="1" x14ac:dyDescent="0.25">
      <c r="A4" s="58"/>
      <c r="B4" s="58"/>
      <c r="C4" s="58"/>
      <c r="D4" s="58"/>
      <c r="E4" s="58"/>
      <c r="F4" s="58"/>
      <c r="G4" s="58"/>
      <c r="H4" s="58"/>
      <c r="I4" s="59"/>
    </row>
    <row r="5" spans="1:9" ht="15" customHeight="1" x14ac:dyDescent="0.25">
      <c r="A5" s="139" t="s">
        <v>26</v>
      </c>
      <c r="B5" s="134"/>
      <c r="C5" s="134"/>
      <c r="D5" s="134"/>
      <c r="E5" s="134"/>
      <c r="F5" s="134"/>
      <c r="G5" s="134"/>
      <c r="H5" s="134"/>
      <c r="I5" s="135"/>
    </row>
    <row r="6" spans="1:9" ht="15" customHeight="1" x14ac:dyDescent="0.25">
      <c r="A6" s="140" t="s">
        <v>27</v>
      </c>
      <c r="B6" s="134"/>
      <c r="C6" s="134"/>
      <c r="D6" s="135"/>
      <c r="E6" s="60" t="s">
        <v>28</v>
      </c>
      <c r="F6" s="61" t="s">
        <v>29</v>
      </c>
      <c r="G6" s="62" t="s">
        <v>30</v>
      </c>
      <c r="H6" s="61" t="s">
        <v>31</v>
      </c>
      <c r="I6" s="63" t="s">
        <v>32</v>
      </c>
    </row>
    <row r="7" spans="1:9" x14ac:dyDescent="0.2">
      <c r="A7" s="141" t="s">
        <v>33</v>
      </c>
      <c r="B7" s="134"/>
      <c r="C7" s="134"/>
      <c r="D7" s="135"/>
      <c r="E7" s="64">
        <v>1</v>
      </c>
      <c r="F7" s="65">
        <v>2350.5500000000002</v>
      </c>
      <c r="G7" s="66">
        <v>0.70599999999999996</v>
      </c>
      <c r="H7" s="67">
        <f>((F7+(F7*G7))/220)*E7</f>
        <v>18.227446818181818</v>
      </c>
      <c r="I7" s="68">
        <f>1*H7</f>
        <v>18.227446818181818</v>
      </c>
    </row>
    <row r="8" spans="1:9" ht="15" customHeight="1" x14ac:dyDescent="0.25">
      <c r="A8" s="142" t="s">
        <v>34</v>
      </c>
      <c r="B8" s="134"/>
      <c r="C8" s="134"/>
      <c r="D8" s="134"/>
      <c r="E8" s="134"/>
      <c r="F8" s="134"/>
      <c r="G8" s="134"/>
      <c r="H8" s="135"/>
      <c r="I8" s="69">
        <f>SUM(I7)</f>
        <v>18.227446818181818</v>
      </c>
    </row>
    <row r="9" spans="1:9" ht="15" customHeight="1" x14ac:dyDescent="0.25">
      <c r="A9" s="58"/>
      <c r="B9" s="58"/>
      <c r="C9" s="58"/>
      <c r="D9" s="58"/>
      <c r="E9" s="58"/>
      <c r="F9" s="58"/>
      <c r="G9" s="70"/>
      <c r="H9" s="58"/>
      <c r="I9" s="59"/>
    </row>
    <row r="10" spans="1:9" ht="15" customHeight="1" x14ac:dyDescent="0.25">
      <c r="A10" s="133" t="s">
        <v>35</v>
      </c>
      <c r="B10" s="134"/>
      <c r="C10" s="134"/>
      <c r="D10" s="134"/>
      <c r="E10" s="134"/>
      <c r="F10" s="134"/>
      <c r="G10" s="134"/>
      <c r="H10" s="134"/>
      <c r="I10" s="135"/>
    </row>
    <row r="11" spans="1:9" ht="15" customHeight="1" x14ac:dyDescent="0.25">
      <c r="A11" s="140" t="s">
        <v>36</v>
      </c>
      <c r="B11" s="134"/>
      <c r="C11" s="135"/>
      <c r="D11" s="60" t="s">
        <v>37</v>
      </c>
      <c r="E11" s="60" t="s">
        <v>38</v>
      </c>
      <c r="F11" s="60" t="s">
        <v>39</v>
      </c>
      <c r="G11" s="71" t="s">
        <v>40</v>
      </c>
      <c r="H11" s="72" t="s">
        <v>19</v>
      </c>
      <c r="I11" s="63" t="s">
        <v>41</v>
      </c>
    </row>
    <row r="12" spans="1:9" x14ac:dyDescent="0.2">
      <c r="A12" s="141" t="s">
        <v>42</v>
      </c>
      <c r="B12" s="134"/>
      <c r="C12" s="135"/>
      <c r="D12" s="64" t="s">
        <v>37</v>
      </c>
      <c r="E12" s="65">
        <v>16.87</v>
      </c>
      <c r="F12" s="73">
        <v>1</v>
      </c>
      <c r="G12" s="74">
        <f t="shared" ref="G12:G18" si="0">E12*F12</f>
        <v>16.87</v>
      </c>
      <c r="H12" s="75">
        <v>0.1</v>
      </c>
      <c r="I12" s="74">
        <f t="shared" ref="I12:I18" si="1">G12*H12</f>
        <v>1.6870000000000003</v>
      </c>
    </row>
    <row r="13" spans="1:9" x14ac:dyDescent="0.2">
      <c r="A13" s="141" t="s">
        <v>43</v>
      </c>
      <c r="B13" s="134"/>
      <c r="C13" s="135"/>
      <c r="D13" s="64" t="s">
        <v>37</v>
      </c>
      <c r="E13" s="65">
        <v>10.81</v>
      </c>
      <c r="F13" s="73">
        <v>1</v>
      </c>
      <c r="G13" s="74">
        <f t="shared" si="0"/>
        <v>10.81</v>
      </c>
      <c r="H13" s="75">
        <v>0.01</v>
      </c>
      <c r="I13" s="74">
        <f t="shared" si="1"/>
        <v>0.1081</v>
      </c>
    </row>
    <row r="14" spans="1:9" x14ac:dyDescent="0.2">
      <c r="A14" s="141" t="s">
        <v>44</v>
      </c>
      <c r="B14" s="134"/>
      <c r="C14" s="135"/>
      <c r="D14" s="64" t="s">
        <v>37</v>
      </c>
      <c r="E14" s="65">
        <v>1.1200000000000001</v>
      </c>
      <c r="F14" s="73">
        <v>1</v>
      </c>
      <c r="G14" s="74">
        <f t="shared" si="0"/>
        <v>1.1200000000000001</v>
      </c>
      <c r="H14" s="75">
        <v>0.1</v>
      </c>
      <c r="I14" s="74">
        <f t="shared" si="1"/>
        <v>0.11200000000000002</v>
      </c>
    </row>
    <row r="15" spans="1:9" x14ac:dyDescent="0.2">
      <c r="A15" s="141" t="s">
        <v>45</v>
      </c>
      <c r="B15" s="134"/>
      <c r="C15" s="135"/>
      <c r="D15" s="64" t="s">
        <v>37</v>
      </c>
      <c r="E15" s="65">
        <v>64.27</v>
      </c>
      <c r="F15" s="73">
        <v>1</v>
      </c>
      <c r="G15" s="74">
        <f t="shared" si="0"/>
        <v>64.27</v>
      </c>
      <c r="H15" s="75">
        <v>0.1</v>
      </c>
      <c r="I15" s="74">
        <f t="shared" si="1"/>
        <v>6.4269999999999996</v>
      </c>
    </row>
    <row r="16" spans="1:9" x14ac:dyDescent="0.2">
      <c r="A16" s="141" t="s">
        <v>46</v>
      </c>
      <c r="B16" s="134"/>
      <c r="C16" s="135"/>
      <c r="D16" s="64" t="s">
        <v>37</v>
      </c>
      <c r="E16" s="65">
        <v>20.100000000000001</v>
      </c>
      <c r="F16" s="73">
        <v>1</v>
      </c>
      <c r="G16" s="74">
        <f t="shared" si="0"/>
        <v>20.100000000000001</v>
      </c>
      <c r="H16" s="75">
        <v>0.1</v>
      </c>
      <c r="I16" s="74">
        <f t="shared" si="1"/>
        <v>2.0100000000000002</v>
      </c>
    </row>
    <row r="17" spans="1:9" x14ac:dyDescent="0.2">
      <c r="A17" s="141" t="s">
        <v>47</v>
      </c>
      <c r="B17" s="134"/>
      <c r="C17" s="135"/>
      <c r="D17" s="64" t="s">
        <v>37</v>
      </c>
      <c r="E17" s="65">
        <v>38.380000000000003</v>
      </c>
      <c r="F17" s="73">
        <v>1</v>
      </c>
      <c r="G17" s="74">
        <f t="shared" si="0"/>
        <v>38.380000000000003</v>
      </c>
      <c r="H17" s="75">
        <v>0.1</v>
      </c>
      <c r="I17" s="74">
        <f t="shared" si="1"/>
        <v>3.8380000000000005</v>
      </c>
    </row>
    <row r="18" spans="1:9" x14ac:dyDescent="0.2">
      <c r="A18" s="76" t="s">
        <v>48</v>
      </c>
      <c r="B18" s="77"/>
      <c r="C18" s="78"/>
      <c r="D18" s="64" t="s">
        <v>49</v>
      </c>
      <c r="E18" s="65">
        <v>6700</v>
      </c>
      <c r="F18" s="73">
        <v>1</v>
      </c>
      <c r="G18" s="74">
        <f t="shared" si="0"/>
        <v>6700</v>
      </c>
      <c r="H18" s="75">
        <v>4.0000000000000001E-3</v>
      </c>
      <c r="I18" s="74">
        <f t="shared" si="1"/>
        <v>26.8</v>
      </c>
    </row>
    <row r="19" spans="1:9" ht="15" customHeight="1" x14ac:dyDescent="0.25">
      <c r="A19" s="142" t="s">
        <v>34</v>
      </c>
      <c r="B19" s="134"/>
      <c r="C19" s="134"/>
      <c r="D19" s="134"/>
      <c r="E19" s="134"/>
      <c r="F19" s="134"/>
      <c r="G19" s="134"/>
      <c r="H19" s="135"/>
      <c r="I19" s="79">
        <f>SUM(I12:I18)</f>
        <v>40.982100000000003</v>
      </c>
    </row>
    <row r="20" spans="1:9" ht="15" customHeight="1" x14ac:dyDescent="0.25">
      <c r="A20" s="58"/>
      <c r="B20" s="58"/>
      <c r="C20" s="58"/>
      <c r="D20" s="58"/>
      <c r="E20" s="58"/>
      <c r="F20" s="58"/>
      <c r="G20" s="70"/>
      <c r="H20" s="58"/>
      <c r="I20" s="59"/>
    </row>
    <row r="21" spans="1:9" ht="15" customHeight="1" x14ac:dyDescent="0.25">
      <c r="A21" s="133" t="s">
        <v>50</v>
      </c>
      <c r="B21" s="134"/>
      <c r="C21" s="134"/>
      <c r="D21" s="134"/>
      <c r="E21" s="134"/>
      <c r="F21" s="134"/>
      <c r="G21" s="134"/>
      <c r="H21" s="134"/>
      <c r="I21" s="135"/>
    </row>
    <row r="22" spans="1:9" ht="15" customHeight="1" x14ac:dyDescent="0.25">
      <c r="A22" s="147" t="s">
        <v>36</v>
      </c>
      <c r="B22" s="134"/>
      <c r="C22" s="134"/>
      <c r="D22" s="134"/>
      <c r="E22" s="134"/>
      <c r="F22" s="134"/>
      <c r="G22" s="135"/>
      <c r="H22" s="80"/>
      <c r="I22" s="63" t="s">
        <v>41</v>
      </c>
    </row>
    <row r="23" spans="1:9" ht="15" customHeight="1" x14ac:dyDescent="0.25">
      <c r="A23" s="143" t="s">
        <v>51</v>
      </c>
      <c r="B23" s="144"/>
      <c r="C23" s="144"/>
      <c r="D23" s="144"/>
      <c r="E23" s="144"/>
      <c r="F23" s="144"/>
      <c r="G23" s="145"/>
      <c r="H23" s="81">
        <v>20</v>
      </c>
      <c r="I23" s="82"/>
    </row>
    <row r="24" spans="1:9" ht="15" customHeight="1" x14ac:dyDescent="0.25">
      <c r="A24" s="143" t="s">
        <v>52</v>
      </c>
      <c r="B24" s="144"/>
      <c r="C24" s="144"/>
      <c r="D24" s="144"/>
      <c r="E24" s="144"/>
      <c r="F24" s="144"/>
      <c r="G24" s="145"/>
      <c r="H24" s="81">
        <v>3</v>
      </c>
      <c r="I24" s="82"/>
    </row>
    <row r="25" spans="1:9" x14ac:dyDescent="0.2">
      <c r="A25" s="143" t="s">
        <v>53</v>
      </c>
      <c r="B25" s="144"/>
      <c r="C25" s="144"/>
      <c r="D25" s="144"/>
      <c r="E25" s="144"/>
      <c r="F25" s="144"/>
      <c r="G25" s="145"/>
      <c r="H25" s="65">
        <v>6.09</v>
      </c>
      <c r="I25" s="83">
        <f>H23/H24*H25</f>
        <v>40.6</v>
      </c>
    </row>
    <row r="26" spans="1:9" x14ac:dyDescent="0.2">
      <c r="A26" s="146" t="s">
        <v>54</v>
      </c>
      <c r="B26" s="144"/>
      <c r="C26" s="144"/>
      <c r="D26" s="144"/>
      <c r="E26" s="144"/>
      <c r="F26" s="144"/>
      <c r="G26" s="145"/>
      <c r="H26" s="65">
        <v>1</v>
      </c>
      <c r="I26" s="83">
        <f>H26*H23</f>
        <v>20</v>
      </c>
    </row>
    <row r="27" spans="1:9" ht="15" customHeight="1" x14ac:dyDescent="0.25">
      <c r="A27" s="142" t="s">
        <v>34</v>
      </c>
      <c r="B27" s="134"/>
      <c r="C27" s="134"/>
      <c r="D27" s="134"/>
      <c r="E27" s="134"/>
      <c r="F27" s="134"/>
      <c r="G27" s="134"/>
      <c r="H27" s="135"/>
      <c r="I27" s="69">
        <f>SUM(I23:I26)</f>
        <v>60.6</v>
      </c>
    </row>
    <row r="29" spans="1:9" ht="15" customHeight="1" x14ac:dyDescent="0.25">
      <c r="A29" s="142" t="s">
        <v>34</v>
      </c>
      <c r="B29" s="134"/>
      <c r="C29" s="134"/>
      <c r="D29" s="134"/>
      <c r="E29" s="134"/>
      <c r="F29" s="134"/>
      <c r="G29" s="134"/>
      <c r="H29" s="135"/>
      <c r="I29" s="69">
        <f>I8+I19+I27</f>
        <v>119.80954681818181</v>
      </c>
    </row>
  </sheetData>
  <mergeCells count="24">
    <mergeCell ref="A17:C17"/>
    <mergeCell ref="A25:G25"/>
    <mergeCell ref="A26:G26"/>
    <mergeCell ref="A27:H27"/>
    <mergeCell ref="A29:H29"/>
    <mergeCell ref="A19:H19"/>
    <mergeCell ref="A21:I21"/>
    <mergeCell ref="A22:G22"/>
    <mergeCell ref="A23:G23"/>
    <mergeCell ref="A24:G24"/>
    <mergeCell ref="A7:D7"/>
    <mergeCell ref="A8:H8"/>
    <mergeCell ref="A10:I10"/>
    <mergeCell ref="A11:C11"/>
    <mergeCell ref="A16:C16"/>
    <mergeCell ref="A12:C12"/>
    <mergeCell ref="A13:C13"/>
    <mergeCell ref="A14:C14"/>
    <mergeCell ref="A15:C15"/>
    <mergeCell ref="A1:I1"/>
    <mergeCell ref="A2:I2"/>
    <mergeCell ref="A3:I3"/>
    <mergeCell ref="A5:I5"/>
    <mergeCell ref="A6:D6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000"/>
  <sheetViews>
    <sheetView workbookViewId="0"/>
  </sheetViews>
  <sheetFormatPr defaultColWidth="12.625" defaultRowHeight="15" customHeight="1" x14ac:dyDescent="0.2"/>
  <cols>
    <col min="1" max="1" width="36.25" customWidth="1"/>
    <col min="2" max="26" width="7.625" customWidth="1"/>
  </cols>
  <sheetData>
    <row r="1" spans="1:7" ht="14.25" customHeight="1" x14ac:dyDescent="0.2">
      <c r="A1" s="84"/>
      <c r="B1" s="85"/>
      <c r="C1" s="85"/>
      <c r="D1" s="84"/>
      <c r="E1" s="86"/>
      <c r="F1" s="84"/>
      <c r="G1" s="84"/>
    </row>
    <row r="2" spans="1:7" ht="14.25" customHeight="1" x14ac:dyDescent="0.25">
      <c r="A2" s="148" t="s">
        <v>55</v>
      </c>
      <c r="B2" s="149"/>
      <c r="C2" s="149"/>
      <c r="D2" s="149"/>
      <c r="E2" s="149"/>
      <c r="F2" s="150"/>
      <c r="G2" s="87"/>
    </row>
    <row r="3" spans="1:7" ht="14.25" customHeight="1" x14ac:dyDescent="0.25">
      <c r="A3" s="88"/>
      <c r="B3" s="89"/>
      <c r="C3" s="89"/>
      <c r="D3" s="89"/>
      <c r="E3" s="89"/>
      <c r="F3" s="90"/>
      <c r="G3" s="87"/>
    </row>
    <row r="4" spans="1:7" ht="14.25" customHeight="1" x14ac:dyDescent="0.25">
      <c r="A4" s="91"/>
      <c r="B4" s="85"/>
      <c r="C4" s="85"/>
      <c r="D4" s="151" t="s">
        <v>56</v>
      </c>
      <c r="E4" s="152"/>
      <c r="F4" s="153"/>
      <c r="G4" s="84"/>
    </row>
    <row r="5" spans="1:7" ht="14.25" customHeight="1" x14ac:dyDescent="0.2">
      <c r="A5" s="92"/>
      <c r="B5" s="84"/>
      <c r="C5" s="84"/>
      <c r="D5" s="93" t="s">
        <v>57</v>
      </c>
      <c r="E5" s="94" t="s">
        <v>58</v>
      </c>
      <c r="F5" s="95" t="s">
        <v>59</v>
      </c>
      <c r="G5" s="84"/>
    </row>
    <row r="6" spans="1:7" ht="14.25" customHeight="1" x14ac:dyDescent="0.2">
      <c r="A6" s="96" t="s">
        <v>60</v>
      </c>
      <c r="B6" s="97" t="s">
        <v>61</v>
      </c>
      <c r="C6" s="98">
        <v>3.5000000000000003E-2</v>
      </c>
      <c r="D6" s="99">
        <v>2.9700000000000001E-2</v>
      </c>
      <c r="E6" s="100">
        <v>5.0799999999999998E-2</v>
      </c>
      <c r="F6" s="101">
        <v>6.2700000000000006E-2</v>
      </c>
      <c r="G6" s="84"/>
    </row>
    <row r="7" spans="1:7" ht="14.25" customHeight="1" x14ac:dyDescent="0.2">
      <c r="A7" s="102" t="s">
        <v>62</v>
      </c>
      <c r="B7" s="103" t="s">
        <v>63</v>
      </c>
      <c r="C7" s="104">
        <v>0.01</v>
      </c>
      <c r="D7" s="99">
        <f>0.3%+0.56%</f>
        <v>8.6E-3</v>
      </c>
      <c r="E7" s="100">
        <f>0.48%+0.85%</f>
        <v>1.3299999999999999E-2</v>
      </c>
      <c r="F7" s="101">
        <f>0.82%+0.89%</f>
        <v>1.7099999999999997E-2</v>
      </c>
      <c r="G7" s="84"/>
    </row>
    <row r="8" spans="1:7" ht="14.25" customHeight="1" x14ac:dyDescent="0.2">
      <c r="A8" s="102" t="s">
        <v>64</v>
      </c>
      <c r="B8" s="103" t="s">
        <v>65</v>
      </c>
      <c r="C8" s="105">
        <v>0.15</v>
      </c>
      <c r="D8" s="99">
        <v>7.7799999999999994E-2</v>
      </c>
      <c r="E8" s="100">
        <v>0.1085</v>
      </c>
      <c r="F8" s="101">
        <v>0.13550000000000001</v>
      </c>
      <c r="G8" s="84"/>
    </row>
    <row r="9" spans="1:7" ht="14.25" customHeight="1" x14ac:dyDescent="0.2">
      <c r="A9" s="102" t="s">
        <v>66</v>
      </c>
      <c r="B9" s="103" t="s">
        <v>67</v>
      </c>
      <c r="C9" s="104">
        <f>(1+E9)^(E10/252)-1</f>
        <v>6.3639186927906266E-3</v>
      </c>
      <c r="D9" s="99" t="s">
        <v>68</v>
      </c>
      <c r="E9" s="106">
        <v>0.14249999999999999</v>
      </c>
      <c r="F9" s="107"/>
      <c r="G9" s="84"/>
    </row>
    <row r="10" spans="1:7" ht="14.25" customHeight="1" x14ac:dyDescent="0.2">
      <c r="A10" s="102" t="s">
        <v>69</v>
      </c>
      <c r="B10" s="154" t="s">
        <v>70</v>
      </c>
      <c r="C10" s="104">
        <v>0.03</v>
      </c>
      <c r="D10" s="108" t="s">
        <v>71</v>
      </c>
      <c r="E10" s="109">
        <v>12</v>
      </c>
      <c r="F10" s="110"/>
      <c r="G10" s="84"/>
    </row>
    <row r="11" spans="1:7" ht="14.25" customHeight="1" x14ac:dyDescent="0.2">
      <c r="A11" s="111" t="s">
        <v>72</v>
      </c>
      <c r="B11" s="155"/>
      <c r="C11" s="112">
        <v>3.6499999999999998E-2</v>
      </c>
      <c r="D11" s="113"/>
      <c r="E11" s="109"/>
      <c r="F11" s="110"/>
      <c r="G11" s="84"/>
    </row>
    <row r="12" spans="1:7" ht="14.25" customHeight="1" x14ac:dyDescent="0.2">
      <c r="A12" s="114" t="s">
        <v>73</v>
      </c>
      <c r="B12" s="115"/>
      <c r="C12" s="116"/>
      <c r="D12" s="113"/>
      <c r="E12" s="109"/>
      <c r="F12" s="110"/>
      <c r="G12" s="84"/>
    </row>
    <row r="13" spans="1:7" ht="14.25" customHeight="1" x14ac:dyDescent="0.2">
      <c r="A13" s="117" t="s">
        <v>74</v>
      </c>
      <c r="B13" s="118"/>
      <c r="C13" s="119"/>
      <c r="D13" s="113"/>
      <c r="E13" s="109"/>
      <c r="F13" s="110"/>
      <c r="G13" s="84"/>
    </row>
    <row r="14" spans="1:7" ht="24" customHeight="1" x14ac:dyDescent="0.2">
      <c r="A14" s="120" t="s">
        <v>75</v>
      </c>
      <c r="B14" s="121"/>
      <c r="C14" s="122">
        <f>ROUND((((1+C6+C7)*(1+C8)*(1+C9))/(1-(C10+C11))-1),4)</f>
        <v>0.29559999999999997</v>
      </c>
      <c r="D14" s="123">
        <v>0.21429999999999999</v>
      </c>
      <c r="E14" s="124">
        <v>0.2717</v>
      </c>
      <c r="F14" s="125">
        <v>0.3362</v>
      </c>
      <c r="G14" s="84"/>
    </row>
    <row r="15" spans="1:7" ht="14.25" customHeight="1" x14ac:dyDescent="0.2">
      <c r="A15" s="84"/>
      <c r="B15" s="84"/>
      <c r="C15" s="84"/>
      <c r="D15" s="84"/>
      <c r="E15" s="86"/>
      <c r="F15" s="84"/>
      <c r="G15" s="84"/>
    </row>
    <row r="16" spans="1:7" ht="14.25" customHeight="1" x14ac:dyDescent="0.2">
      <c r="A16" s="126"/>
      <c r="B16" s="126"/>
      <c r="C16" s="126"/>
      <c r="D16" s="126"/>
      <c r="E16" s="127"/>
      <c r="F16" s="126"/>
      <c r="G16" s="126"/>
    </row>
    <row r="17" spans="1:7" ht="14.25" customHeight="1" x14ac:dyDescent="0.2">
      <c r="A17" s="126"/>
      <c r="B17" s="126"/>
      <c r="C17" s="126"/>
      <c r="D17" s="126"/>
      <c r="E17" s="127"/>
      <c r="F17" s="126"/>
      <c r="G17" s="126"/>
    </row>
    <row r="18" spans="1:7" ht="14.25" customHeight="1" x14ac:dyDescent="0.2">
      <c r="A18" s="126"/>
      <c r="B18" s="126"/>
      <c r="C18" s="126"/>
      <c r="D18" s="126"/>
      <c r="E18" s="127"/>
      <c r="F18" s="126"/>
      <c r="G18" s="126"/>
    </row>
    <row r="19" spans="1:7" ht="14.25" customHeight="1" x14ac:dyDescent="0.2"/>
    <row r="20" spans="1:7" ht="14.25" customHeight="1" x14ac:dyDescent="0.2"/>
    <row r="21" spans="1:7" ht="14.25" customHeight="1" x14ac:dyDescent="0.2"/>
    <row r="22" spans="1:7" ht="14.25" customHeight="1" x14ac:dyDescent="0.2"/>
    <row r="23" spans="1:7" ht="14.25" customHeight="1" x14ac:dyDescent="0.2"/>
    <row r="24" spans="1:7" ht="14.25" customHeight="1" x14ac:dyDescent="0.2"/>
    <row r="25" spans="1:7" ht="14.25" customHeight="1" x14ac:dyDescent="0.2"/>
    <row r="26" spans="1:7" ht="14.25" customHeight="1" x14ac:dyDescent="0.2"/>
    <row r="27" spans="1:7" ht="14.25" customHeight="1" x14ac:dyDescent="0.2"/>
    <row r="28" spans="1:7" ht="14.25" customHeight="1" x14ac:dyDescent="0.2"/>
    <row r="29" spans="1:7" ht="14.25" customHeight="1" x14ac:dyDescent="0.2"/>
    <row r="30" spans="1:7" ht="14.25" customHeight="1" x14ac:dyDescent="0.2"/>
    <row r="31" spans="1:7" ht="14.25" customHeight="1" x14ac:dyDescent="0.2"/>
    <row r="32" spans="1:7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mergeCells count="3">
    <mergeCell ref="A2:F2"/>
    <mergeCell ref="D4:F4"/>
    <mergeCell ref="B10:B11"/>
  </mergeCells>
  <pageMargins left="0.511811024" right="0.511811024" top="0.78740157499999996" bottom="0.78740157499999996" header="0" footer="0"/>
  <pageSetup paperSize="9" orientation="portrait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Destinação Final</vt:lpstr>
      <vt:lpstr>Custo de operação</vt:lpstr>
      <vt:lpstr>BDI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MEIOAMBIENTE</dc:creator>
  <cp:lastModifiedBy>Usuário</cp:lastModifiedBy>
  <dcterms:created xsi:type="dcterms:W3CDTF">2017-02-08T16:59:03Z</dcterms:created>
  <dcterms:modified xsi:type="dcterms:W3CDTF">2025-05-12T13:40:19Z</dcterms:modified>
</cp:coreProperties>
</file>