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30" windowWidth="19440" windowHeight="11040"/>
  </bookViews>
  <sheets>
    <sheet name="8h Cozinha LP" sheetId="1" r:id="rId1"/>
  </sheets>
  <calcPr calcId="144525"/>
  <extLst>
    <ext uri="GoogleSheetsCustomDataVersion2">
      <go:sheetsCustomData xmlns:go="http://customooxmlschemas.google.com/" r:id="rId5" roundtripDataChecksum="bz8YcryJiDO0XfnqcOwWlWETEl3qwmgGcInRn+XE8Co="/>
    </ext>
  </extLst>
</workbook>
</file>

<file path=xl/calcChain.xml><?xml version="1.0" encoding="utf-8"?>
<calcChain xmlns="http://schemas.openxmlformats.org/spreadsheetml/2006/main">
  <c r="D169" i="1" l="1"/>
  <c r="D168" i="1"/>
  <c r="E155" i="1"/>
  <c r="E175" i="1" s="1"/>
  <c r="D147" i="1"/>
  <c r="D146" i="1"/>
  <c r="D145" i="1"/>
  <c r="D144" i="1"/>
  <c r="D143" i="1"/>
  <c r="D142" i="1"/>
  <c r="D141" i="1"/>
  <c r="D140" i="1"/>
  <c r="D148" i="1" s="1"/>
  <c r="E148" i="1" s="1"/>
  <c r="D139" i="1"/>
  <c r="E131" i="1"/>
  <c r="E130" i="1"/>
  <c r="E129" i="1"/>
  <c r="E128" i="1"/>
  <c r="E127" i="1"/>
  <c r="E126" i="1"/>
  <c r="E125" i="1"/>
  <c r="E124" i="1"/>
  <c r="E123" i="1"/>
  <c r="E135" i="1" s="1"/>
  <c r="E82" i="1"/>
  <c r="E81" i="1"/>
  <c r="D74" i="1"/>
  <c r="D76" i="1" s="1"/>
  <c r="D104" i="1" s="1"/>
  <c r="D61" i="1"/>
  <c r="E55" i="1"/>
  <c r="B53" i="1"/>
  <c r="E54" i="1" s="1"/>
  <c r="E43" i="1"/>
  <c r="C26" i="1"/>
  <c r="E21" i="1"/>
  <c r="E80" i="1" l="1"/>
  <c r="E85" i="1" s="1"/>
  <c r="E91" i="1" s="1"/>
  <c r="E56" i="1"/>
  <c r="E176" i="1"/>
  <c r="E156" i="1"/>
  <c r="E172" i="1" l="1"/>
  <c r="E152" i="1"/>
  <c r="E62" i="1"/>
  <c r="E61" i="1"/>
  <c r="E63" i="1" l="1"/>
  <c r="E109" i="1" l="1"/>
  <c r="E110" i="1" s="1"/>
  <c r="E115" i="1" s="1"/>
  <c r="E89" i="1"/>
  <c r="E99" i="1"/>
  <c r="E105" i="1"/>
  <c r="C66" i="1"/>
  <c r="E75" i="1" l="1"/>
  <c r="E72" i="1"/>
  <c r="E68" i="1"/>
  <c r="E71" i="1"/>
  <c r="E67" i="1"/>
  <c r="E70" i="1"/>
  <c r="E73" i="1"/>
  <c r="E69" i="1"/>
  <c r="E74" i="1" l="1"/>
  <c r="E76" i="1" s="1"/>
  <c r="E90" i="1" s="1"/>
  <c r="E92" i="1" s="1"/>
  <c r="E103" i="1" l="1"/>
  <c r="E173" i="1"/>
  <c r="E153" i="1"/>
  <c r="E97" i="1"/>
  <c r="E98" i="1" l="1"/>
  <c r="E100" i="1"/>
  <c r="E113" i="1" s="1"/>
  <c r="E104" i="1"/>
  <c r="E106" i="1" s="1"/>
  <c r="E114" i="1" s="1"/>
  <c r="E116" i="1" l="1"/>
  <c r="E174" i="1" l="1"/>
  <c r="E154" i="1"/>
  <c r="E157" i="1" s="1"/>
  <c r="A122" i="1"/>
  <c r="C161" i="1" l="1"/>
  <c r="E161" i="1" s="1"/>
  <c r="F131" i="1"/>
  <c r="F129" i="1"/>
  <c r="F127" i="1"/>
  <c r="F125" i="1"/>
  <c r="F123" i="1"/>
  <c r="F134" i="1"/>
  <c r="F133" i="1"/>
  <c r="F130" i="1"/>
  <c r="F128" i="1"/>
  <c r="F126" i="1"/>
  <c r="F124" i="1"/>
  <c r="F132" i="1"/>
  <c r="C162" i="1" l="1"/>
  <c r="E162" i="1" l="1"/>
  <c r="C165" i="1" l="1"/>
  <c r="E165" i="1" s="1"/>
  <c r="C167" i="1"/>
  <c r="E167" i="1" s="1"/>
  <c r="C166" i="1"/>
  <c r="E166" i="1" s="1"/>
  <c r="E168" i="1" l="1"/>
  <c r="E169" i="1" s="1"/>
  <c r="E177" i="1" s="1"/>
  <c r="E178" i="1" s="1"/>
  <c r="D181" i="1" s="1"/>
  <c r="E181" i="1" s="1"/>
</calcChain>
</file>

<file path=xl/sharedStrings.xml><?xml version="1.0" encoding="utf-8"?>
<sst xmlns="http://schemas.openxmlformats.org/spreadsheetml/2006/main" count="195" uniqueCount="145">
  <si>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</si>
  <si>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Dados da CCT</t>
  </si>
  <si>
    <t>Município/UF</t>
  </si>
  <si>
    <t>Santo Antônio da Patrulha/RS</t>
  </si>
  <si>
    <t>Serviço</t>
  </si>
  <si>
    <t>Cozinha</t>
  </si>
  <si>
    <t>Categoria</t>
  </si>
  <si>
    <t>Merendeiro de escola/creche</t>
  </si>
  <si>
    <t>CBO</t>
  </si>
  <si>
    <t>CCT nº</t>
  </si>
  <si>
    <t>RS004917/2023</t>
  </si>
  <si>
    <t>Data base</t>
  </si>
  <si>
    <t>1º de janeiro de 2024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</si>
  <si>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</si>
  <si>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</si>
  <si>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</si>
  <si>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</si>
  <si>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</si>
  <si>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</si>
  <si>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</si>
  <si>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</si>
  <si>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</si>
  <si>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</si>
  <si>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</si>
  <si>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</si>
  <si>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</si>
  <si>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</si>
  <si>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</si>
  <si>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</si>
  <si>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</si>
  <si>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</si>
  <si>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</si>
  <si>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</si>
  <si>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</si>
  <si>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</si>
  <si>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</si>
  <si>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</si>
  <si>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</si>
  <si>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</si>
  <si>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</si>
  <si>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</si>
  <si>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</si>
  <si>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</si>
  <si>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</si>
  <si>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</si>
  <si>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</si>
  <si>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</si>
  <si>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</si>
  <si>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</si>
  <si>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</si>
  <si>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</si>
  <si>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</si>
  <si>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 xml:space="preserve">PLANILHA DE CUSTOS - MERENDEIRO DE ESCOLA/CRECHE 200H 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</si>
  <si>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</si>
  <si>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</si>
  <si>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</si>
  <si>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</si>
  <si>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</si>
  <si>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</si>
  <si>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</si>
  <si>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</si>
  <si>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</si>
  <si>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</si>
  <si>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</si>
  <si>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</si>
  <si>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</si>
  <si>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</si>
  <si>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</si>
  <si>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RAT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</si>
  <si>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</si>
  <si>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</si>
  <si>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</si>
  <si>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</si>
  <si>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</si>
  <si>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</si>
  <si>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</si>
  <si>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</si>
  <si>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</si>
  <si>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</si>
  <si>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</si>
  <si>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</si>
  <si>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</si>
  <si>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</si>
  <si>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</si>
  <si>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</si>
  <si>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</si>
  <si>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</si>
  <si>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</si>
  <si>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</si>
  <si>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</si>
  <si>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</si>
  <si>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</si>
  <si>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</si>
  <si>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</si>
  <si>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</si>
  <si>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</si>
  <si>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</si>
  <si>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</si>
  <si>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</si>
  <si>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</si>
  <si>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</si>
  <si>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</si>
  <si>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</si>
  <si>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</si>
  <si>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</si>
  <si>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</si>
  <si>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</si>
  <si>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</si>
  <si>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</si>
  <si>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</si>
  <si>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Camiseta manga longa</t>
  </si>
  <si>
    <t>Camiseta manga curta</t>
  </si>
  <si>
    <t>Avental tipo colete poliester</t>
  </si>
  <si>
    <t>Calça</t>
  </si>
  <si>
    <t>Sapato</t>
  </si>
  <si>
    <t>Avantal PVC</t>
  </si>
  <si>
    <t>Touca descartável</t>
  </si>
  <si>
    <t>Touca pala de brim</t>
  </si>
  <si>
    <t>Luva de borracha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</si>
  <si>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</si>
  <si>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</si>
  <si>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</si>
  <si>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</si>
  <si>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</si>
  <si>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</si>
  <si>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</si>
  <si>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</si>
  <si>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</si>
  <si>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</si>
  <si>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</si>
  <si>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</si>
  <si>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</si>
  <si>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</si>
  <si>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</si>
  <si>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</si>
  <si>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</si>
  <si>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</si>
  <si>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</si>
  <si>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</si>
  <si>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por posto de trabalho mês</t>
  </si>
  <si>
    <t>Custo estimado da contratação</t>
  </si>
  <si>
    <t>Postos de trabalho</t>
  </si>
  <si>
    <t>R$ mês</t>
  </si>
  <si>
    <t>R$ anual     (11 meses)</t>
  </si>
  <si>
    <t>Postos de trabalho - SEMED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</si>
</sst>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0.0000"/>
    <numFmt numFmtId="167" formatCode="#,##0.00_ ;\-#,##0.00\ "/>
  </numFmts>
  <fonts count="14">
    <font>
      <sz val="11"/>
      <color theme="1"/>
      <name val="Calibri"/>
      <scheme val="minor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1"/>
      <color rgb="FF000000"/>
      <name val="Calibri"/>
    </font>
    <font>
      <sz val="12"/>
      <color rgb="FF000000"/>
      <name val="Calibri"/>
    </font>
    <font>
      <b/>
      <sz val="11"/>
      <color theme="1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9"/>
      <color theme="1"/>
      <name val="Calibri"/>
    </font>
    <font>
      <sz val="9"/>
      <color theme="1"/>
      <name val="Calibri"/>
    </font>
    <font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5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/>
    <xf numFmtId="0" fontId="3" fillId="0" borderId="4" xfId="0" applyFont="1" applyBorder="1"/>
    <xf numFmtId="0" fontId="3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5" xfId="0" applyNumberFormat="1" applyFont="1" applyBorder="1" applyAlignment="1">
      <alignment horizontal="right"/>
    </xf>
    <xf numFmtId="9" fontId="3" fillId="2" borderId="5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right"/>
    </xf>
    <xf numFmtId="9" fontId="3" fillId="0" borderId="0" xfId="0" applyNumberFormat="1" applyFont="1" applyAlignment="1">
      <alignment horizontal="center"/>
    </xf>
    <xf numFmtId="0" fontId="6" fillId="0" borderId="0" xfId="0" applyFont="1"/>
    <xf numFmtId="0" fontId="2" fillId="0" borderId="5" xfId="0" applyFont="1" applyBorder="1" applyAlignment="1">
      <alignment horizontal="center" wrapText="1"/>
    </xf>
    <xf numFmtId="0" fontId="3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/>
    <xf numFmtId="10" fontId="6" fillId="0" borderId="0" xfId="0" applyNumberFormat="1" applyFont="1" applyAlignment="1">
      <alignment horizontal="right"/>
    </xf>
    <xf numFmtId="10" fontId="6" fillId="0" borderId="5" xfId="0" applyNumberFormat="1" applyFont="1" applyBorder="1" applyAlignment="1">
      <alignment horizontal="right"/>
    </xf>
    <xf numFmtId="10" fontId="6" fillId="0" borderId="5" xfId="0" applyNumberFormat="1" applyFont="1" applyBorder="1"/>
    <xf numFmtId="0" fontId="6" fillId="0" borderId="6" xfId="0" applyFont="1" applyBorder="1"/>
    <xf numFmtId="0" fontId="6" fillId="0" borderId="8" xfId="0" applyFont="1" applyBorder="1"/>
    <xf numFmtId="10" fontId="6" fillId="0" borderId="8" xfId="0" applyNumberFormat="1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10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166" fontId="3" fillId="0" borderId="15" xfId="0" applyNumberFormat="1" applyFont="1" applyBorder="1" applyAlignment="1">
      <alignment wrapText="1"/>
    </xf>
    <xf numFmtId="166" fontId="3" fillId="0" borderId="0" xfId="0" applyNumberFormat="1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10" fontId="3" fillId="0" borderId="17" xfId="0" applyNumberFormat="1" applyFont="1" applyBorder="1" applyAlignment="1">
      <alignment horizontal="center" wrapText="1"/>
    </xf>
    <xf numFmtId="166" fontId="3" fillId="0" borderId="17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10" fontId="3" fillId="0" borderId="5" xfId="0" applyNumberFormat="1" applyFont="1" applyBorder="1" applyAlignment="1">
      <alignment horizontal="center" wrapText="1"/>
    </xf>
    <xf numFmtId="166" fontId="3" fillId="0" borderId="5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165" fontId="6" fillId="2" borderId="5" xfId="0" applyNumberFormat="1" applyFont="1" applyFill="1" applyBorder="1"/>
    <xf numFmtId="165" fontId="6" fillId="0" borderId="0" xfId="0" applyNumberFormat="1" applyFont="1"/>
    <xf numFmtId="0" fontId="6" fillId="2" borderId="5" xfId="0" applyFont="1" applyFill="1" applyBorder="1" applyAlignment="1"/>
    <xf numFmtId="165" fontId="9" fillId="0" borderId="0" xfId="0" applyNumberFormat="1" applyFont="1"/>
    <xf numFmtId="165" fontId="2" fillId="2" borderId="5" xfId="0" applyNumberFormat="1" applyFont="1" applyFill="1" applyBorder="1"/>
    <xf numFmtId="165" fontId="2" fillId="0" borderId="0" xfId="0" applyNumberFormat="1" applyFont="1"/>
    <xf numFmtId="10" fontId="6" fillId="2" borderId="5" xfId="0" applyNumberFormat="1" applyFont="1" applyFill="1" applyBorder="1"/>
    <xf numFmtId="10" fontId="9" fillId="0" borderId="0" xfId="0" applyNumberFormat="1" applyFont="1"/>
    <xf numFmtId="0" fontId="10" fillId="0" borderId="0" xfId="0" applyFont="1" applyAlignment="1">
      <alignment horizontal="center"/>
    </xf>
    <xf numFmtId="167" fontId="6" fillId="0" borderId="5" xfId="0" applyNumberFormat="1" applyFont="1" applyBorder="1"/>
    <xf numFmtId="167" fontId="9" fillId="0" borderId="0" xfId="0" applyNumberFormat="1" applyFont="1"/>
    <xf numFmtId="167" fontId="6" fillId="0" borderId="0" xfId="0" applyNumberFormat="1" applyFont="1"/>
    <xf numFmtId="10" fontId="6" fillId="0" borderId="5" xfId="0" applyNumberFormat="1" applyFont="1" applyBorder="1" applyAlignment="1"/>
    <xf numFmtId="9" fontId="9" fillId="0" borderId="0" xfId="0" applyNumberFormat="1" applyFont="1"/>
    <xf numFmtId="10" fontId="3" fillId="0" borderId="5" xfId="0" applyNumberFormat="1" applyFont="1" applyBorder="1"/>
    <xf numFmtId="10" fontId="2" fillId="2" borderId="5" xfId="0" applyNumberFormat="1" applyFont="1" applyFill="1" applyBorder="1"/>
    <xf numFmtId="167" fontId="2" fillId="2" borderId="5" xfId="0" applyNumberFormat="1" applyFont="1" applyFill="1" applyBorder="1"/>
    <xf numFmtId="167" fontId="2" fillId="0" borderId="0" xfId="0" applyNumberFormat="1" applyFont="1"/>
    <xf numFmtId="10" fontId="3" fillId="2" borderId="5" xfId="0" applyNumberFormat="1" applyFont="1" applyFill="1" applyBorder="1"/>
    <xf numFmtId="167" fontId="6" fillId="2" borderId="5" xfId="0" applyNumberFormat="1" applyFont="1" applyFill="1" applyBorder="1"/>
    <xf numFmtId="167" fontId="6" fillId="2" borderId="5" xfId="0" applyNumberFormat="1" applyFont="1" applyFill="1" applyBorder="1" applyAlignment="1">
      <alignment horizontal="right"/>
    </xf>
    <xf numFmtId="4" fontId="6" fillId="0" borderId="0" xfId="0" applyNumberFormat="1" applyFont="1"/>
    <xf numFmtId="167" fontId="6" fillId="3" borderId="0" xfId="0" applyNumberFormat="1" applyFont="1" applyFill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5" xfId="0" applyNumberFormat="1" applyFont="1" applyBorder="1" applyAlignment="1">
      <alignment horizontal="right"/>
    </xf>
    <xf numFmtId="167" fontId="2" fillId="2" borderId="5" xfId="0" applyNumberFormat="1" applyFont="1" applyFill="1" applyBorder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3" fillId="2" borderId="5" xfId="0" applyNumberFormat="1" applyFont="1" applyFill="1" applyBorder="1"/>
    <xf numFmtId="4" fontId="3" fillId="0" borderId="0" xfId="0" applyNumberFormat="1" applyFont="1"/>
    <xf numFmtId="4" fontId="2" fillId="2" borderId="5" xfId="0" applyNumberFormat="1" applyFont="1" applyFill="1" applyBorder="1"/>
    <xf numFmtId="4" fontId="2" fillId="0" borderId="0" xfId="0" applyNumberFormat="1" applyFont="1"/>
    <xf numFmtId="165" fontId="3" fillId="0" borderId="0" xfId="0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2" borderId="5" xfId="0" applyNumberFormat="1" applyFont="1" applyFill="1" applyBorder="1"/>
    <xf numFmtId="2" fontId="3" fillId="0" borderId="0" xfId="0" applyNumberFormat="1" applyFont="1"/>
    <xf numFmtId="9" fontId="3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/>
    <xf numFmtId="9" fontId="3" fillId="0" borderId="5" xfId="0" applyNumberFormat="1" applyFont="1" applyBorder="1" applyAlignment="1">
      <alignment horizontal="center"/>
    </xf>
    <xf numFmtId="2" fontId="8" fillId="2" borderId="5" xfId="0" applyNumberFormat="1" applyFont="1" applyFill="1" applyBorder="1"/>
    <xf numFmtId="2" fontId="8" fillId="0" borderId="0" xfId="0" applyNumberFormat="1" applyFont="1"/>
    <xf numFmtId="0" fontId="2" fillId="0" borderId="0" xfId="0" applyFont="1" applyAlignment="1">
      <alignment horizontal="right" wrapText="1"/>
    </xf>
    <xf numFmtId="9" fontId="6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5" xfId="0" applyNumberFormat="1" applyFont="1" applyBorder="1"/>
    <xf numFmtId="2" fontId="6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/>
    <xf numFmtId="2" fontId="9" fillId="0" borderId="0" xfId="0" applyNumberFormat="1" applyFont="1"/>
    <xf numFmtId="0" fontId="2" fillId="0" borderId="2" xfId="0" applyFont="1" applyBorder="1" applyAlignment="1">
      <alignment horizontal="right" wrapText="1"/>
    </xf>
    <xf numFmtId="2" fontId="10" fillId="2" borderId="5" xfId="0" applyNumberFormat="1" applyFont="1" applyFill="1" applyBorder="1"/>
    <xf numFmtId="2" fontId="10" fillId="0" borderId="0" xfId="0" applyNumberFormat="1" applyFont="1"/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10" fillId="0" borderId="5" xfId="0" applyNumberFormat="1" applyFont="1" applyBorder="1"/>
    <xf numFmtId="2" fontId="2" fillId="2" borderId="5" xfId="0" applyNumberFormat="1" applyFont="1" applyFill="1" applyBorder="1"/>
    <xf numFmtId="0" fontId="11" fillId="0" borderId="5" xfId="0" applyFont="1" applyBorder="1" applyAlignment="1">
      <alignment horizontal="center" wrapText="1"/>
    </xf>
    <xf numFmtId="2" fontId="11" fillId="2" borderId="5" xfId="0" applyNumberFormat="1" applyFont="1" applyFill="1" applyBorder="1" applyAlignment="1">
      <alignment horizontal="center" wrapText="1"/>
    </xf>
    <xf numFmtId="166" fontId="12" fillId="0" borderId="5" xfId="0" applyNumberFormat="1" applyFont="1" applyBorder="1"/>
    <xf numFmtId="0" fontId="12" fillId="0" borderId="5" xfId="0" applyFont="1" applyBorder="1" applyAlignment="1">
      <alignment horizontal="left" wrapText="1"/>
    </xf>
    <xf numFmtId="166" fontId="12" fillId="0" borderId="5" xfId="0" applyNumberFormat="1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10" fontId="12" fillId="0" borderId="5" xfId="0" applyNumberFormat="1" applyFont="1" applyBorder="1" applyAlignment="1">
      <alignment horizontal="center" wrapText="1"/>
    </xf>
    <xf numFmtId="166" fontId="12" fillId="0" borderId="5" xfId="0" applyNumberFormat="1" applyFont="1" applyBorder="1" applyAlignment="1">
      <alignment wrapText="1"/>
    </xf>
    <xf numFmtId="2" fontId="12" fillId="0" borderId="5" xfId="0" applyNumberFormat="1" applyFont="1" applyBorder="1"/>
    <xf numFmtId="0" fontId="12" fillId="0" borderId="5" xfId="0" applyFont="1" applyBorder="1" applyAlignment="1">
      <alignment wrapText="1"/>
    </xf>
    <xf numFmtId="166" fontId="11" fillId="0" borderId="5" xfId="0" applyNumberFormat="1" applyFont="1" applyBorder="1"/>
    <xf numFmtId="2" fontId="11" fillId="0" borderId="5" xfId="0" applyNumberFormat="1" applyFont="1" applyBorder="1"/>
    <xf numFmtId="0" fontId="3" fillId="3" borderId="5" xfId="0" applyFont="1" applyFill="1" applyBorder="1"/>
    <xf numFmtId="0" fontId="3" fillId="3" borderId="1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/>
    </xf>
    <xf numFmtId="2" fontId="13" fillId="3" borderId="5" xfId="0" applyNumberFormat="1" applyFont="1" applyFill="1" applyBorder="1" applyAlignment="1">
      <alignment horizontal="center"/>
    </xf>
    <xf numFmtId="4" fontId="13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4" fontId="6" fillId="2" borderId="5" xfId="0" applyNumberFormat="1" applyFont="1" applyFill="1" applyBorder="1"/>
    <xf numFmtId="0" fontId="3" fillId="0" borderId="3" xfId="0" applyFont="1" applyBorder="1" applyAlignment="1">
      <alignment horizontal="center"/>
    </xf>
    <xf numFmtId="165" fontId="2" fillId="0" borderId="4" xfId="0" applyNumberFormat="1" applyFont="1" applyBorder="1"/>
    <xf numFmtId="2" fontId="6" fillId="2" borderId="5" xfId="0" applyNumberFormat="1" applyFont="1" applyFill="1" applyBorder="1"/>
    <xf numFmtId="2" fontId="6" fillId="0" borderId="0" xfId="0" applyNumberFormat="1" applyFont="1"/>
    <xf numFmtId="10" fontId="2" fillId="2" borderId="4" xfId="0" applyNumberFormat="1" applyFont="1" applyFill="1" applyBorder="1"/>
    <xf numFmtId="4" fontId="3" fillId="2" borderId="5" xfId="0" applyNumberFormat="1" applyFont="1" applyFill="1" applyBorder="1" applyAlignment="1">
      <alignment horizontal="right"/>
    </xf>
    <xf numFmtId="167" fontId="3" fillId="2" borderId="5" xfId="0" applyNumberFormat="1" applyFont="1" applyFill="1" applyBorder="1"/>
    <xf numFmtId="167" fontId="3" fillId="0" borderId="0" xfId="0" applyNumberFormat="1" applyFont="1"/>
    <xf numFmtId="4" fontId="8" fillId="2" borderId="5" xfId="0" applyNumberFormat="1" applyFont="1" applyFill="1" applyBorder="1"/>
    <xf numFmtId="4" fontId="10" fillId="0" borderId="0" xfId="0" applyNumberFormat="1" applyFont="1"/>
    <xf numFmtId="0" fontId="9" fillId="0" borderId="0" xfId="0" applyFont="1" applyAlignment="1"/>
    <xf numFmtId="0" fontId="8" fillId="0" borderId="8" xfId="0" applyFont="1" applyBorder="1" applyAlignment="1">
      <alignment horizontal="right"/>
    </xf>
    <xf numFmtId="4" fontId="8" fillId="0" borderId="0" xfId="0" applyNumberFormat="1" applyFont="1"/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3" xfId="0" applyFont="1" applyBorder="1"/>
    <xf numFmtId="0" fontId="5" fillId="0" borderId="4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7" fillId="0" borderId="2" xfId="0" applyFont="1" applyBorder="1"/>
    <xf numFmtId="0" fontId="7" fillId="0" borderId="2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5" fillId="0" borderId="10" xfId="0" applyFont="1" applyBorder="1"/>
    <xf numFmtId="0" fontId="2" fillId="0" borderId="11" xfId="0" applyFont="1" applyBorder="1" applyAlignment="1">
      <alignment horizontal="center" wrapText="1"/>
    </xf>
    <xf numFmtId="0" fontId="5" fillId="0" borderId="14" xfId="0" applyFont="1" applyBorder="1"/>
    <xf numFmtId="0" fontId="2" fillId="0" borderId="12" xfId="0" applyFont="1" applyBorder="1" applyAlignment="1">
      <alignment horizontal="center" wrapText="1"/>
    </xf>
    <xf numFmtId="0" fontId="5" fillId="0" borderId="13" xfId="0" applyFont="1" applyBorder="1"/>
    <xf numFmtId="164" fontId="3" fillId="0" borderId="2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8" xfId="0" applyFont="1" applyBorder="1"/>
    <xf numFmtId="0" fontId="11" fillId="0" borderId="2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5" fillId="0" borderId="20" xfId="0" applyFont="1" applyBorder="1"/>
    <xf numFmtId="0" fontId="1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workbookViewId="0">
      <selection activeCell="G178" sqref="G178"/>
    </sheetView>
  </sheetViews>
  <sheetFormatPr defaultColWidth="14.42578125" defaultRowHeight="15" customHeight="1"/>
  <cols>
    <col min="1" max="1" width="20.7109375" customWidth="1"/>
    <col min="2" max="2" width="12.140625" customWidth="1"/>
    <col min="3" max="3" width="11.5703125" customWidth="1"/>
    <col min="4" max="4" width="10.85546875" customWidth="1"/>
    <col min="5" max="5" width="12.28515625" customWidth="1"/>
    <col min="6" max="6" width="11" customWidth="1"/>
    <col min="7" max="7" width="8.7109375" customWidth="1"/>
  </cols>
  <sheetData>
    <row r="1" spans="1:7" ht="15.75">
      <c r="A1" s="194" t="s">
        <v>0</v>
      </c>
      <c r="B1" s="195"/>
      <c r="C1" s="195"/>
      <c r="D1" s="195"/>
      <c r="E1" s="195"/>
      <c r="F1" s="1"/>
      <c r="G1" s="2"/>
    </row>
    <row r="2" spans="1:7" ht="15.75">
      <c r="A2" s="3"/>
      <c r="B2" s="196"/>
      <c r="C2" s="197"/>
      <c r="D2" s="197"/>
      <c r="E2" s="3"/>
      <c r="F2" s="3"/>
      <c r="G2" s="3"/>
    </row>
    <row r="3" spans="1:7">
      <c r="A3" s="175" t="s">
        <v>1</v>
      </c>
      <c r="B3" s="172"/>
      <c r="C3" s="172"/>
      <c r="D3" s="172"/>
      <c r="E3" s="173"/>
      <c r="F3" s="4"/>
      <c r="G3" s="2"/>
    </row>
    <row r="4" spans="1:7">
      <c r="A4" s="178" t="s">
        <v>2</v>
      </c>
      <c r="B4" s="173"/>
      <c r="C4" s="178" t="s">
        <v>3</v>
      </c>
      <c r="D4" s="172"/>
      <c r="E4" s="173"/>
      <c r="F4" s="5"/>
      <c r="G4" s="3"/>
    </row>
    <row r="5" spans="1:7">
      <c r="A5" s="178" t="s">
        <v>4</v>
      </c>
      <c r="B5" s="173"/>
      <c r="C5" s="178" t="s">
        <v>5</v>
      </c>
      <c r="D5" s="172"/>
      <c r="E5" s="173"/>
      <c r="F5" s="5"/>
      <c r="G5" s="3"/>
    </row>
    <row r="6" spans="1:7">
      <c r="A6" s="178" t="s">
        <v>6</v>
      </c>
      <c r="B6" s="173"/>
      <c r="C6" s="178" t="s">
        <v>7</v>
      </c>
      <c r="D6" s="172"/>
      <c r="E6" s="173"/>
      <c r="F6" s="5"/>
      <c r="G6" s="3"/>
    </row>
    <row r="7" spans="1:7">
      <c r="A7" s="178" t="s">
        <v>8</v>
      </c>
      <c r="B7" s="173"/>
      <c r="C7" s="178">
        <v>5132</v>
      </c>
      <c r="D7" s="172"/>
      <c r="E7" s="173"/>
      <c r="F7" s="5"/>
      <c r="G7" s="3"/>
    </row>
    <row r="8" spans="1:7">
      <c r="A8" s="178" t="s">
        <v>9</v>
      </c>
      <c r="B8" s="173"/>
      <c r="C8" s="6" t="s">
        <v>10</v>
      </c>
      <c r="D8" s="7"/>
      <c r="E8" s="8"/>
      <c r="F8" s="5"/>
      <c r="G8" s="3"/>
    </row>
    <row r="9" spans="1:7">
      <c r="A9" s="178" t="s">
        <v>11</v>
      </c>
      <c r="B9" s="173"/>
      <c r="C9" s="178" t="s">
        <v>12</v>
      </c>
      <c r="D9" s="172"/>
      <c r="E9" s="173"/>
      <c r="F9" s="5"/>
      <c r="G9" s="3"/>
    </row>
    <row r="10" spans="1:7">
      <c r="A10" s="9" t="s">
        <v>13</v>
      </c>
      <c r="B10" s="10">
        <v>220</v>
      </c>
      <c r="C10" s="191">
        <v>1617.44</v>
      </c>
      <c r="D10" s="172"/>
      <c r="E10" s="173"/>
      <c r="F10" s="5"/>
      <c r="G10" s="3"/>
    </row>
    <row r="11" spans="1:7">
      <c r="A11" s="5"/>
      <c r="B11" s="5"/>
      <c r="C11" s="11"/>
      <c r="D11" s="5"/>
      <c r="E11" s="5"/>
      <c r="F11" s="5"/>
      <c r="G11" s="3"/>
    </row>
    <row r="12" spans="1:7">
      <c r="A12" s="178" t="s">
        <v>14</v>
      </c>
      <c r="B12" s="173"/>
      <c r="C12" s="12" t="s">
        <v>15</v>
      </c>
      <c r="D12" s="12" t="s">
        <v>16</v>
      </c>
      <c r="E12" s="12" t="s">
        <v>17</v>
      </c>
      <c r="F12" s="1"/>
      <c r="G12" s="3"/>
    </row>
    <row r="13" spans="1:7">
      <c r="A13" s="192"/>
      <c r="B13" s="193"/>
      <c r="C13" s="13">
        <v>1</v>
      </c>
      <c r="D13" s="14">
        <v>23.68</v>
      </c>
      <c r="E13" s="15">
        <v>0.19</v>
      </c>
      <c r="F13" s="16"/>
      <c r="G13" s="3"/>
    </row>
    <row r="14" spans="1:7">
      <c r="A14" s="178" t="s">
        <v>18</v>
      </c>
      <c r="B14" s="173"/>
      <c r="C14" s="12" t="s">
        <v>15</v>
      </c>
      <c r="D14" s="12" t="s">
        <v>16</v>
      </c>
      <c r="E14" s="12" t="s">
        <v>17</v>
      </c>
      <c r="F14" s="1"/>
      <c r="G14" s="3"/>
    </row>
    <row r="15" spans="1:7">
      <c r="A15" s="184"/>
      <c r="B15" s="173"/>
      <c r="C15" s="13">
        <v>2</v>
      </c>
      <c r="D15" s="18">
        <v>6</v>
      </c>
      <c r="E15" s="19">
        <v>0.06</v>
      </c>
      <c r="F15" s="16"/>
      <c r="G15" s="3"/>
    </row>
    <row r="16" spans="1:7">
      <c r="A16" s="17"/>
      <c r="B16" s="20"/>
      <c r="C16" s="21"/>
      <c r="D16" s="18"/>
      <c r="E16" s="22"/>
      <c r="F16" s="23"/>
      <c r="G16" s="3"/>
    </row>
    <row r="17" spans="1:7">
      <c r="A17" s="17"/>
      <c r="B17" s="20"/>
      <c r="C17" s="21"/>
      <c r="D17" s="18"/>
      <c r="E17" s="22"/>
      <c r="F17" s="23"/>
      <c r="G17" s="3"/>
    </row>
    <row r="18" spans="1:7">
      <c r="A18" s="178" t="s">
        <v>19</v>
      </c>
      <c r="B18" s="173"/>
      <c r="C18" s="21"/>
      <c r="D18" s="18">
        <v>19.420000000000002</v>
      </c>
      <c r="E18" s="21"/>
      <c r="F18" s="16"/>
      <c r="G18" s="3"/>
    </row>
    <row r="19" spans="1:7">
      <c r="A19" s="4"/>
      <c r="B19" s="4"/>
      <c r="C19" s="24"/>
      <c r="D19" s="24"/>
      <c r="E19" s="24"/>
      <c r="F19" s="24"/>
      <c r="G19" s="3"/>
    </row>
    <row r="20" spans="1:7" ht="15.75" customHeight="1">
      <c r="A20" s="175" t="s">
        <v>20</v>
      </c>
      <c r="B20" s="173"/>
      <c r="C20" s="25" t="s">
        <v>21</v>
      </c>
      <c r="D20" s="25" t="s">
        <v>22</v>
      </c>
      <c r="E20" s="12" t="s">
        <v>23</v>
      </c>
      <c r="F20" s="1"/>
      <c r="G20" s="3"/>
    </row>
    <row r="21" spans="1:7" ht="15.75" customHeight="1">
      <c r="A21" s="26" t="s">
        <v>24</v>
      </c>
      <c r="B21" s="27">
        <v>12</v>
      </c>
      <c r="C21" s="28">
        <v>30</v>
      </c>
      <c r="D21" s="27">
        <v>0</v>
      </c>
      <c r="E21" s="21">
        <f>C21+D21</f>
        <v>30</v>
      </c>
      <c r="F21" s="16"/>
      <c r="G21" s="3"/>
    </row>
    <row r="22" spans="1:7" ht="15.75" customHeight="1">
      <c r="A22" s="176" t="s">
        <v>25</v>
      </c>
      <c r="B22" s="172"/>
      <c r="C22" s="173"/>
      <c r="D22" s="29"/>
      <c r="E22" s="29"/>
      <c r="F22" s="24"/>
      <c r="G22" s="3"/>
    </row>
    <row r="23" spans="1:7" ht="15.75" customHeight="1">
      <c r="A23" s="29" t="s">
        <v>26</v>
      </c>
      <c r="B23" s="29"/>
      <c r="C23" s="30">
        <v>0.39650000000000002</v>
      </c>
      <c r="D23" s="29"/>
      <c r="E23" s="29"/>
      <c r="F23" s="24"/>
      <c r="G23" s="3"/>
    </row>
    <row r="24" spans="1:7" ht="15.75" customHeight="1">
      <c r="A24" s="26" t="s">
        <v>27</v>
      </c>
      <c r="B24" s="29"/>
      <c r="C24" s="31">
        <v>0.39650000000000002</v>
      </c>
      <c r="D24" s="29"/>
      <c r="E24" s="29"/>
      <c r="F24" s="24"/>
      <c r="G24" s="3"/>
    </row>
    <row r="25" spans="1:7" ht="15.75" customHeight="1">
      <c r="A25" s="178" t="s">
        <v>28</v>
      </c>
      <c r="B25" s="173"/>
      <c r="C25" s="31">
        <v>2.1600000000000001E-2</v>
      </c>
      <c r="D25" s="29"/>
      <c r="E25" s="29"/>
      <c r="F25" s="24"/>
      <c r="G25" s="3"/>
    </row>
    <row r="26" spans="1:7" ht="15.75" customHeight="1">
      <c r="A26" s="29" t="s">
        <v>29</v>
      </c>
      <c r="B26" s="29"/>
      <c r="C26" s="32">
        <f>(100%-(C23+C24+C25))</f>
        <v>0.18540000000000001</v>
      </c>
      <c r="D26" s="29"/>
      <c r="E26" s="29"/>
      <c r="F26" s="24"/>
      <c r="G26" s="3"/>
    </row>
    <row r="27" spans="1:7" ht="15.75" customHeight="1">
      <c r="A27" s="33"/>
      <c r="B27" s="34"/>
      <c r="C27" s="35"/>
      <c r="D27" s="34"/>
      <c r="E27" s="34"/>
      <c r="F27" s="24"/>
      <c r="G27" s="3"/>
    </row>
    <row r="28" spans="1:7" ht="15.75" customHeight="1">
      <c r="A28" s="185" t="s">
        <v>30</v>
      </c>
      <c r="B28" s="186"/>
      <c r="C28" s="186"/>
      <c r="D28" s="186"/>
      <c r="E28" s="186"/>
      <c r="F28" s="36"/>
      <c r="G28" s="3"/>
    </row>
    <row r="29" spans="1:7" ht="15.75" customHeight="1">
      <c r="A29" s="187" t="s">
        <v>6</v>
      </c>
      <c r="B29" s="187" t="s">
        <v>31</v>
      </c>
      <c r="C29" s="187" t="s">
        <v>32</v>
      </c>
      <c r="D29" s="189">
        <v>12</v>
      </c>
      <c r="E29" s="190"/>
      <c r="F29" s="37"/>
      <c r="G29" s="3"/>
    </row>
    <row r="30" spans="1:7" ht="15.75" customHeight="1">
      <c r="A30" s="188"/>
      <c r="B30" s="188"/>
      <c r="C30" s="188"/>
      <c r="D30" s="38" t="s">
        <v>33</v>
      </c>
      <c r="E30" s="38" t="s">
        <v>34</v>
      </c>
      <c r="F30" s="37"/>
      <c r="G30" s="3"/>
    </row>
    <row r="31" spans="1:7" ht="15.75" customHeight="1">
      <c r="A31" s="39" t="s">
        <v>35</v>
      </c>
      <c r="B31" s="40">
        <v>1</v>
      </c>
      <c r="C31" s="40">
        <v>30</v>
      </c>
      <c r="D31" s="41">
        <v>0.69040000000000001</v>
      </c>
      <c r="E31" s="42">
        <v>20.712299999999999</v>
      </c>
      <c r="F31" s="43"/>
      <c r="G31" s="3"/>
    </row>
    <row r="32" spans="1:7" ht="15.75" customHeight="1">
      <c r="A32" s="44" t="s">
        <v>36</v>
      </c>
      <c r="B32" s="40">
        <v>1</v>
      </c>
      <c r="C32" s="40">
        <v>1</v>
      </c>
      <c r="D32" s="41">
        <v>1</v>
      </c>
      <c r="E32" s="45">
        <v>0.69</v>
      </c>
      <c r="F32" s="46"/>
      <c r="G32" s="3"/>
    </row>
    <row r="33" spans="1:7" ht="15.75" customHeight="1">
      <c r="A33" s="44" t="s">
        <v>37</v>
      </c>
      <c r="B33" s="40">
        <v>0.16420000000000001</v>
      </c>
      <c r="C33" s="40">
        <v>15</v>
      </c>
      <c r="D33" s="41">
        <v>0.69040000000000001</v>
      </c>
      <c r="E33" s="45">
        <v>0.83009999999999995</v>
      </c>
      <c r="F33" s="46"/>
      <c r="G33" s="3"/>
    </row>
    <row r="34" spans="1:7" ht="15.75" customHeight="1">
      <c r="A34" s="44" t="s">
        <v>38</v>
      </c>
      <c r="B34" s="40">
        <v>1</v>
      </c>
      <c r="C34" s="40">
        <v>5</v>
      </c>
      <c r="D34" s="41">
        <v>0.69040000000000001</v>
      </c>
      <c r="E34" s="42">
        <v>2.3199999999999998</v>
      </c>
      <c r="F34" s="43"/>
      <c r="G34" s="3"/>
    </row>
    <row r="35" spans="1:7" ht="15.75" customHeight="1">
      <c r="A35" s="44" t="s">
        <v>39</v>
      </c>
      <c r="B35" s="40">
        <v>0.15310000000000001</v>
      </c>
      <c r="C35" s="40">
        <v>2</v>
      </c>
      <c r="D35" s="41">
        <v>1</v>
      </c>
      <c r="E35" s="42">
        <v>0.30630000000000002</v>
      </c>
      <c r="F35" s="43"/>
      <c r="G35" s="3"/>
    </row>
    <row r="36" spans="1:7" ht="15.75" customHeight="1">
      <c r="A36" s="44" t="s">
        <v>40</v>
      </c>
      <c r="B36" s="40">
        <v>3.0099999999999998E-2</v>
      </c>
      <c r="C36" s="40">
        <v>2</v>
      </c>
      <c r="D36" s="41">
        <v>0.69040000000000001</v>
      </c>
      <c r="E36" s="42">
        <v>4.1500000000000002E-2</v>
      </c>
      <c r="F36" s="43"/>
      <c r="G36" s="3"/>
    </row>
    <row r="37" spans="1:7" ht="15.75" customHeight="1">
      <c r="A37" s="44" t="s">
        <v>41</v>
      </c>
      <c r="B37" s="40">
        <v>1.6299999999999999E-2</v>
      </c>
      <c r="C37" s="40">
        <v>3</v>
      </c>
      <c r="D37" s="41">
        <v>1</v>
      </c>
      <c r="E37" s="42">
        <v>4.8899999999999999E-2</v>
      </c>
      <c r="F37" s="43"/>
      <c r="G37" s="3"/>
    </row>
    <row r="38" spans="1:7" ht="15.75" customHeight="1">
      <c r="A38" s="44" t="s">
        <v>42</v>
      </c>
      <c r="B38" s="40">
        <v>0.02</v>
      </c>
      <c r="C38" s="40">
        <v>1</v>
      </c>
      <c r="D38" s="41">
        <v>1</v>
      </c>
      <c r="E38" s="45">
        <v>0.02</v>
      </c>
      <c r="F38" s="46"/>
      <c r="G38" s="3"/>
    </row>
    <row r="39" spans="1:7" ht="15.75" customHeight="1">
      <c r="A39" s="47" t="s">
        <v>43</v>
      </c>
      <c r="B39" s="48">
        <v>4.0000000000000001E-3</v>
      </c>
      <c r="C39" s="48">
        <v>1</v>
      </c>
      <c r="D39" s="49">
        <v>1</v>
      </c>
      <c r="E39" s="50">
        <v>4.0000000000000001E-3</v>
      </c>
      <c r="F39" s="46"/>
      <c r="G39" s="3"/>
    </row>
    <row r="40" spans="1:7" ht="15.75" customHeight="1">
      <c r="A40" s="51" t="s">
        <v>44</v>
      </c>
      <c r="B40" s="52">
        <v>4.2000000000000003E-2</v>
      </c>
      <c r="C40" s="52">
        <v>20</v>
      </c>
      <c r="D40" s="53">
        <v>0.69040000000000001</v>
      </c>
      <c r="E40" s="54">
        <v>0.06</v>
      </c>
      <c r="F40" s="46"/>
      <c r="G40" s="3"/>
    </row>
    <row r="41" spans="1:7" ht="15.75" customHeight="1">
      <c r="A41" s="44" t="s">
        <v>45</v>
      </c>
      <c r="B41" s="40">
        <v>3.8E-3</v>
      </c>
      <c r="C41" s="40">
        <v>180</v>
      </c>
      <c r="D41" s="41">
        <v>0.69040000000000001</v>
      </c>
      <c r="E41" s="45">
        <v>1.3620000000000001</v>
      </c>
      <c r="F41" s="46"/>
      <c r="G41" s="3"/>
    </row>
    <row r="42" spans="1:7" ht="15.75" customHeight="1">
      <c r="A42" s="47" t="s">
        <v>46</v>
      </c>
      <c r="B42" s="48">
        <v>2.9999999999999997E-4</v>
      </c>
      <c r="C42" s="48">
        <v>6</v>
      </c>
      <c r="D42" s="49">
        <v>1</v>
      </c>
      <c r="E42" s="55">
        <v>1.32E-2</v>
      </c>
      <c r="F42" s="43"/>
      <c r="G42" s="3"/>
    </row>
    <row r="43" spans="1:7" ht="15.75" customHeight="1">
      <c r="A43" s="171" t="s">
        <v>47</v>
      </c>
      <c r="B43" s="172"/>
      <c r="C43" s="172"/>
      <c r="D43" s="173"/>
      <c r="E43" s="56">
        <f>SUM(E31:E42)</f>
        <v>26.408300000000001</v>
      </c>
      <c r="F43" s="2"/>
      <c r="G43" s="3"/>
    </row>
    <row r="44" spans="1:7" ht="15.75" customHeight="1">
      <c r="A44" s="57"/>
      <c r="B44" s="58"/>
      <c r="C44" s="58"/>
      <c r="D44" s="58"/>
      <c r="E44" s="2"/>
      <c r="F44" s="2"/>
      <c r="G44" s="3"/>
    </row>
    <row r="45" spans="1:7" ht="15.75" customHeight="1">
      <c r="A45" s="180" t="s">
        <v>48</v>
      </c>
      <c r="B45" s="172"/>
      <c r="C45" s="173"/>
      <c r="D45" s="59">
        <v>12</v>
      </c>
      <c r="E45" s="3"/>
      <c r="F45" s="3"/>
      <c r="G45" s="3"/>
    </row>
    <row r="46" spans="1:7" ht="15.75" customHeight="1">
      <c r="A46" s="181" t="s">
        <v>49</v>
      </c>
      <c r="B46" s="172"/>
      <c r="C46" s="173"/>
      <c r="D46" s="60">
        <v>252</v>
      </c>
      <c r="E46" s="3"/>
      <c r="F46" s="3"/>
      <c r="G46" s="3"/>
    </row>
    <row r="47" spans="1:7" ht="15.75" customHeight="1">
      <c r="A47" s="178" t="s">
        <v>50</v>
      </c>
      <c r="B47" s="172"/>
      <c r="C47" s="173"/>
      <c r="D47" s="60">
        <v>21</v>
      </c>
      <c r="E47" s="3"/>
      <c r="F47" s="3"/>
      <c r="G47" s="3"/>
    </row>
    <row r="48" spans="1:7" ht="15.75" customHeight="1">
      <c r="A48" s="178" t="s">
        <v>51</v>
      </c>
      <c r="B48" s="172"/>
      <c r="C48" s="173"/>
      <c r="D48" s="61">
        <v>200</v>
      </c>
      <c r="E48" s="62"/>
      <c r="F48" s="62"/>
      <c r="G48" s="62"/>
    </row>
    <row r="49" spans="1:7" ht="15.75" customHeight="1">
      <c r="A49" s="3"/>
      <c r="B49" s="3"/>
      <c r="C49" s="3"/>
      <c r="D49" s="3"/>
      <c r="E49" s="3"/>
      <c r="F49" s="3"/>
      <c r="G49" s="3"/>
    </row>
    <row r="50" spans="1:7" ht="15.75" customHeight="1">
      <c r="A50" s="174" t="s">
        <v>52</v>
      </c>
      <c r="B50" s="172"/>
      <c r="C50" s="172"/>
      <c r="D50" s="172"/>
      <c r="E50" s="173"/>
      <c r="F50" s="1"/>
      <c r="G50" s="3"/>
    </row>
    <row r="51" spans="1:7" ht="15.75" customHeight="1">
      <c r="A51" s="63"/>
      <c r="B51" s="63"/>
      <c r="C51" s="63"/>
      <c r="D51" s="63"/>
      <c r="E51" s="63"/>
      <c r="F51" s="1"/>
      <c r="G51" s="3"/>
    </row>
    <row r="52" spans="1:7" ht="15.75" customHeight="1">
      <c r="A52" s="182" t="s">
        <v>53</v>
      </c>
      <c r="B52" s="172"/>
      <c r="C52" s="172"/>
      <c r="D52" s="172"/>
      <c r="E52" s="173"/>
      <c r="F52" s="1"/>
      <c r="G52" s="3"/>
    </row>
    <row r="53" spans="1:7" ht="15.75" customHeight="1">
      <c r="A53" s="64"/>
      <c r="B53" s="65">
        <f>D48</f>
        <v>200</v>
      </c>
      <c r="C53" s="66" t="s">
        <v>54</v>
      </c>
      <c r="D53" s="12" t="s">
        <v>55</v>
      </c>
      <c r="E53" s="12" t="s">
        <v>56</v>
      </c>
      <c r="F53" s="1"/>
      <c r="G53" s="3"/>
    </row>
    <row r="54" spans="1:7" ht="15.75" customHeight="1">
      <c r="A54" s="183" t="s">
        <v>57</v>
      </c>
      <c r="B54" s="172"/>
      <c r="C54" s="173"/>
      <c r="D54" s="29"/>
      <c r="E54" s="67">
        <f>(C10/B10)*B53</f>
        <v>1470.4</v>
      </c>
      <c r="F54" s="68"/>
      <c r="G54" s="3"/>
    </row>
    <row r="55" spans="1:7" ht="15.75" customHeight="1">
      <c r="A55" s="183" t="s">
        <v>58</v>
      </c>
      <c r="B55" s="172"/>
      <c r="C55" s="173"/>
      <c r="D55" s="69">
        <v>20</v>
      </c>
      <c r="E55" s="67">
        <f>0.2*C10</f>
        <v>323.48800000000006</v>
      </c>
      <c r="F55" s="70"/>
      <c r="G55" s="3"/>
    </row>
    <row r="56" spans="1:7" ht="15.75" customHeight="1">
      <c r="A56" s="171" t="s">
        <v>59</v>
      </c>
      <c r="B56" s="172"/>
      <c r="C56" s="172"/>
      <c r="D56" s="173"/>
      <c r="E56" s="71">
        <f>SUM(E54:E55)</f>
        <v>1793.8880000000001</v>
      </c>
      <c r="F56" s="72"/>
      <c r="G56" s="11"/>
    </row>
    <row r="57" spans="1:7" ht="15.75" customHeight="1">
      <c r="A57" s="3"/>
      <c r="B57" s="3"/>
      <c r="C57" s="3"/>
      <c r="D57" s="3"/>
      <c r="E57" s="3"/>
      <c r="F57" s="3"/>
      <c r="G57" s="3"/>
    </row>
    <row r="58" spans="1:7" ht="15.75" customHeight="1">
      <c r="A58" s="174" t="s">
        <v>60</v>
      </c>
      <c r="B58" s="172"/>
      <c r="C58" s="172"/>
      <c r="D58" s="172"/>
      <c r="E58" s="173"/>
      <c r="F58" s="1"/>
      <c r="G58" s="3"/>
    </row>
    <row r="59" spans="1:7" ht="15.75" customHeight="1">
      <c r="A59" s="175" t="s">
        <v>61</v>
      </c>
      <c r="B59" s="172"/>
      <c r="C59" s="172"/>
      <c r="D59" s="172"/>
      <c r="E59" s="173"/>
      <c r="F59" s="4"/>
      <c r="G59" s="3"/>
    </row>
    <row r="60" spans="1:7" ht="15.75" customHeight="1">
      <c r="A60" s="174"/>
      <c r="B60" s="172"/>
      <c r="C60" s="173"/>
      <c r="D60" s="12" t="s">
        <v>55</v>
      </c>
      <c r="E60" s="12" t="s">
        <v>56</v>
      </c>
      <c r="F60" s="1"/>
      <c r="G60" s="3"/>
    </row>
    <row r="61" spans="1:7" ht="15.75" customHeight="1">
      <c r="A61" s="176" t="s">
        <v>62</v>
      </c>
      <c r="B61" s="172"/>
      <c r="C61" s="173"/>
      <c r="D61" s="73">
        <f>1/12</f>
        <v>8.3333333333333329E-2</v>
      </c>
      <c r="E61" s="67">
        <f>E56*D61</f>
        <v>149.49066666666667</v>
      </c>
      <c r="F61" s="70"/>
      <c r="G61" s="74"/>
    </row>
    <row r="62" spans="1:7" ht="15.75" customHeight="1">
      <c r="A62" s="178" t="s">
        <v>63</v>
      </c>
      <c r="B62" s="172"/>
      <c r="C62" s="173"/>
      <c r="D62" s="73">
        <v>0.33329999999999999</v>
      </c>
      <c r="E62" s="67">
        <f>(E56*D62)/12</f>
        <v>49.825239199999999</v>
      </c>
      <c r="F62" s="70"/>
      <c r="G62" s="74"/>
    </row>
    <row r="63" spans="1:7" ht="15.75" customHeight="1">
      <c r="A63" s="171" t="s">
        <v>47</v>
      </c>
      <c r="B63" s="172"/>
      <c r="C63" s="172"/>
      <c r="D63" s="173"/>
      <c r="E63" s="71">
        <f>SUM(E61:E62)</f>
        <v>199.31590586666667</v>
      </c>
      <c r="F63" s="72"/>
      <c r="G63" s="3"/>
    </row>
    <row r="64" spans="1:7" ht="15.75" customHeight="1">
      <c r="A64" s="24"/>
      <c r="B64" s="24"/>
      <c r="C64" s="24"/>
      <c r="D64" s="24"/>
      <c r="E64" s="24"/>
      <c r="F64" s="24"/>
      <c r="G64" s="3"/>
    </row>
    <row r="65" spans="1:7" ht="15.75" customHeight="1">
      <c r="A65" s="175" t="s">
        <v>64</v>
      </c>
      <c r="B65" s="172"/>
      <c r="C65" s="172"/>
      <c r="D65" s="172"/>
      <c r="E65" s="173"/>
      <c r="F65" s="4"/>
      <c r="G65" s="3"/>
    </row>
    <row r="66" spans="1:7" ht="15.75" customHeight="1">
      <c r="A66" s="178" t="s">
        <v>65</v>
      </c>
      <c r="B66" s="173"/>
      <c r="C66" s="67">
        <f>E56+E63</f>
        <v>1993.2039058666669</v>
      </c>
      <c r="D66" s="12" t="s">
        <v>55</v>
      </c>
      <c r="E66" s="12" t="s">
        <v>56</v>
      </c>
      <c r="F66" s="75"/>
      <c r="G66" s="3"/>
    </row>
    <row r="67" spans="1:7" ht="15.75" customHeight="1">
      <c r="A67" s="178" t="s">
        <v>66</v>
      </c>
      <c r="B67" s="172"/>
      <c r="C67" s="173"/>
      <c r="D67" s="32">
        <v>0.2</v>
      </c>
      <c r="E67" s="76">
        <f t="shared" ref="E67:E73" si="0">$C$66*D67</f>
        <v>398.64078117333338</v>
      </c>
      <c r="F67" s="77"/>
      <c r="G67" s="3"/>
    </row>
    <row r="68" spans="1:7" ht="15.75" customHeight="1">
      <c r="A68" s="178" t="s">
        <v>67</v>
      </c>
      <c r="B68" s="172"/>
      <c r="C68" s="173"/>
      <c r="D68" s="32">
        <v>2.5000000000000001E-2</v>
      </c>
      <c r="E68" s="76">
        <f t="shared" si="0"/>
        <v>49.830097646666673</v>
      </c>
      <c r="F68" s="78"/>
      <c r="G68" s="3"/>
    </row>
    <row r="69" spans="1:7" ht="15.75" customHeight="1">
      <c r="A69" s="178" t="s">
        <v>68</v>
      </c>
      <c r="B69" s="172"/>
      <c r="C69" s="173"/>
      <c r="D69" s="79">
        <v>0.06</v>
      </c>
      <c r="E69" s="76">
        <f t="shared" si="0"/>
        <v>119.59223435200001</v>
      </c>
      <c r="F69" s="77"/>
      <c r="G69" s="80"/>
    </row>
    <row r="70" spans="1:7" ht="15.75" customHeight="1">
      <c r="A70" s="178" t="s">
        <v>69</v>
      </c>
      <c r="B70" s="172"/>
      <c r="C70" s="173"/>
      <c r="D70" s="32">
        <v>1.4999999999999999E-2</v>
      </c>
      <c r="E70" s="76">
        <f t="shared" si="0"/>
        <v>29.898058588000001</v>
      </c>
      <c r="F70" s="78"/>
      <c r="G70" s="3"/>
    </row>
    <row r="71" spans="1:7" ht="15.75" customHeight="1">
      <c r="A71" s="178" t="s">
        <v>70</v>
      </c>
      <c r="B71" s="172"/>
      <c r="C71" s="173"/>
      <c r="D71" s="81">
        <v>0.01</v>
      </c>
      <c r="E71" s="76">
        <f t="shared" si="0"/>
        <v>19.932039058666671</v>
      </c>
      <c r="F71" s="78"/>
      <c r="G71" s="3"/>
    </row>
    <row r="72" spans="1:7" ht="15.75" customHeight="1">
      <c r="A72" s="178" t="s">
        <v>71</v>
      </c>
      <c r="B72" s="172"/>
      <c r="C72" s="173"/>
      <c r="D72" s="81">
        <v>6.0000000000000001E-3</v>
      </c>
      <c r="E72" s="76">
        <f t="shared" si="0"/>
        <v>11.959223435200002</v>
      </c>
      <c r="F72" s="78"/>
      <c r="G72" s="3"/>
    </row>
    <row r="73" spans="1:7" ht="15.75" customHeight="1">
      <c r="A73" s="178" t="s">
        <v>72</v>
      </c>
      <c r="B73" s="172"/>
      <c r="C73" s="173"/>
      <c r="D73" s="81">
        <v>2E-3</v>
      </c>
      <c r="E73" s="76">
        <f t="shared" si="0"/>
        <v>3.9864078117333337</v>
      </c>
      <c r="F73" s="78"/>
      <c r="G73" s="3"/>
    </row>
    <row r="74" spans="1:7" ht="15.75" customHeight="1">
      <c r="A74" s="171" t="s">
        <v>73</v>
      </c>
      <c r="B74" s="172"/>
      <c r="C74" s="173"/>
      <c r="D74" s="82">
        <f t="shared" ref="D74:E74" si="1">SUM(D67:D73)</f>
        <v>0.31800000000000006</v>
      </c>
      <c r="E74" s="83">
        <f t="shared" si="1"/>
        <v>633.83884206560003</v>
      </c>
      <c r="F74" s="84"/>
      <c r="G74" s="3"/>
    </row>
    <row r="75" spans="1:7" ht="15.75" customHeight="1">
      <c r="A75" s="178" t="s">
        <v>74</v>
      </c>
      <c r="B75" s="172"/>
      <c r="C75" s="173"/>
      <c r="D75" s="85">
        <v>0.08</v>
      </c>
      <c r="E75" s="86">
        <f>C66*D75</f>
        <v>159.45631246933337</v>
      </c>
      <c r="F75" s="77"/>
      <c r="G75" s="80"/>
    </row>
    <row r="76" spans="1:7" ht="15.75" customHeight="1">
      <c r="A76" s="171" t="s">
        <v>47</v>
      </c>
      <c r="B76" s="172"/>
      <c r="C76" s="173"/>
      <c r="D76" s="82">
        <f t="shared" ref="D76:E76" si="2">SUM(D74:D75)</f>
        <v>0.39800000000000008</v>
      </c>
      <c r="E76" s="83">
        <f t="shared" si="2"/>
        <v>793.29515453493343</v>
      </c>
      <c r="F76" s="84"/>
      <c r="G76" s="3"/>
    </row>
    <row r="77" spans="1:7" ht="15.75" customHeight="1">
      <c r="A77" s="24"/>
      <c r="B77" s="24"/>
      <c r="C77" s="24"/>
      <c r="D77" s="24"/>
      <c r="E77" s="24"/>
      <c r="F77" s="24"/>
      <c r="G77" s="3"/>
    </row>
    <row r="78" spans="1:7" ht="15.75" customHeight="1">
      <c r="A78" s="175" t="s">
        <v>75</v>
      </c>
      <c r="B78" s="172"/>
      <c r="C78" s="172"/>
      <c r="D78" s="172"/>
      <c r="E78" s="173"/>
      <c r="F78" s="4"/>
      <c r="G78" s="3"/>
    </row>
    <row r="79" spans="1:7" ht="15.75" customHeight="1">
      <c r="A79" s="214"/>
      <c r="B79" s="172"/>
      <c r="C79" s="172"/>
      <c r="D79" s="173"/>
      <c r="E79" s="12" t="s">
        <v>56</v>
      </c>
      <c r="F79" s="1"/>
      <c r="G79" s="3"/>
    </row>
    <row r="80" spans="1:7" ht="15.75" customHeight="1">
      <c r="A80" s="178" t="s">
        <v>76</v>
      </c>
      <c r="B80" s="172"/>
      <c r="C80" s="172"/>
      <c r="D80" s="173"/>
      <c r="E80" s="87">
        <f>(D15*C15*D47)-(0.06*E54)</f>
        <v>163.77600000000001</v>
      </c>
      <c r="F80" s="88"/>
      <c r="G80" s="89"/>
    </row>
    <row r="81" spans="1:7" ht="15.75" customHeight="1">
      <c r="A81" s="178" t="s">
        <v>77</v>
      </c>
      <c r="B81" s="172"/>
      <c r="C81" s="172"/>
      <c r="D81" s="173"/>
      <c r="E81" s="87">
        <f>((C13*D13)*D47)-(((C13*D13)*D47)*E13)</f>
        <v>402.79679999999996</v>
      </c>
      <c r="F81" s="90"/>
      <c r="G81" s="3"/>
    </row>
    <row r="82" spans="1:7" ht="15.75" customHeight="1">
      <c r="A82" s="178" t="s">
        <v>78</v>
      </c>
      <c r="B82" s="172"/>
      <c r="C82" s="172"/>
      <c r="D82" s="173"/>
      <c r="E82" s="87">
        <f>D18</f>
        <v>19.420000000000002</v>
      </c>
      <c r="F82" s="90"/>
      <c r="G82" s="3"/>
    </row>
    <row r="83" spans="1:7" ht="15.75" customHeight="1">
      <c r="A83" s="178" t="s">
        <v>79</v>
      </c>
      <c r="B83" s="172"/>
      <c r="C83" s="172"/>
      <c r="D83" s="173"/>
      <c r="E83" s="91"/>
      <c r="F83" s="90"/>
      <c r="G83" s="3"/>
    </row>
    <row r="84" spans="1:7" ht="15.75" customHeight="1">
      <c r="A84" s="178" t="s">
        <v>80</v>
      </c>
      <c r="B84" s="172"/>
      <c r="C84" s="172"/>
      <c r="D84" s="173"/>
      <c r="E84" s="91"/>
      <c r="F84" s="90"/>
      <c r="G84" s="3"/>
    </row>
    <row r="85" spans="1:7" ht="15.75" customHeight="1">
      <c r="A85" s="171" t="s">
        <v>47</v>
      </c>
      <c r="B85" s="172"/>
      <c r="C85" s="172"/>
      <c r="D85" s="173"/>
      <c r="E85" s="92">
        <f>SUM(E80:E84)</f>
        <v>585.99279999999987</v>
      </c>
      <c r="F85" s="93"/>
      <c r="G85" s="3"/>
    </row>
    <row r="86" spans="1:7" ht="15.75" customHeight="1">
      <c r="A86" s="94"/>
      <c r="B86" s="94"/>
      <c r="C86" s="94"/>
      <c r="D86" s="94"/>
      <c r="E86" s="93"/>
      <c r="F86" s="93"/>
      <c r="G86" s="3"/>
    </row>
    <row r="87" spans="1:7" ht="15.75" customHeight="1">
      <c r="A87" s="174" t="s">
        <v>81</v>
      </c>
      <c r="B87" s="172"/>
      <c r="C87" s="172"/>
      <c r="D87" s="172"/>
      <c r="E87" s="173"/>
      <c r="F87" s="1"/>
      <c r="G87" s="3"/>
    </row>
    <row r="88" spans="1:7" ht="15.75" customHeight="1">
      <c r="A88" s="174"/>
      <c r="B88" s="172"/>
      <c r="C88" s="172"/>
      <c r="D88" s="173"/>
      <c r="E88" s="12" t="s">
        <v>56</v>
      </c>
      <c r="F88" s="1"/>
      <c r="G88" s="3"/>
    </row>
    <row r="89" spans="1:7" ht="15.75" customHeight="1">
      <c r="A89" s="178" t="s">
        <v>61</v>
      </c>
      <c r="B89" s="172"/>
      <c r="C89" s="172"/>
      <c r="D89" s="173"/>
      <c r="E89" s="95">
        <f>E63</f>
        <v>199.31590586666667</v>
      </c>
      <c r="F89" s="96"/>
      <c r="G89" s="3"/>
    </row>
    <row r="90" spans="1:7" ht="15.75" customHeight="1">
      <c r="A90" s="178" t="s">
        <v>82</v>
      </c>
      <c r="B90" s="172"/>
      <c r="C90" s="172"/>
      <c r="D90" s="173"/>
      <c r="E90" s="95">
        <f>E76</f>
        <v>793.29515453493343</v>
      </c>
      <c r="F90" s="96"/>
      <c r="G90" s="3"/>
    </row>
    <row r="91" spans="1:7" ht="15.75" customHeight="1">
      <c r="A91" s="178" t="s">
        <v>75</v>
      </c>
      <c r="B91" s="172"/>
      <c r="C91" s="172"/>
      <c r="D91" s="173"/>
      <c r="E91" s="95">
        <f>E85</f>
        <v>585.99279999999987</v>
      </c>
      <c r="F91" s="96"/>
      <c r="G91" s="3"/>
    </row>
    <row r="92" spans="1:7" ht="15.75" customHeight="1">
      <c r="A92" s="171" t="s">
        <v>83</v>
      </c>
      <c r="B92" s="172"/>
      <c r="C92" s="172"/>
      <c r="D92" s="173"/>
      <c r="E92" s="97">
        <f>SUM(E89:E91)</f>
        <v>1578.6038604015998</v>
      </c>
      <c r="F92" s="98"/>
      <c r="G92" s="99"/>
    </row>
    <row r="93" spans="1:7" ht="15.75" customHeight="1">
      <c r="A93" s="24"/>
      <c r="B93" s="24"/>
      <c r="C93" s="24"/>
      <c r="D93" s="24"/>
      <c r="E93" s="24"/>
      <c r="F93" s="24"/>
      <c r="G93" s="3"/>
    </row>
    <row r="94" spans="1:7" ht="15.75" customHeight="1">
      <c r="A94" s="174" t="s">
        <v>84</v>
      </c>
      <c r="B94" s="172"/>
      <c r="C94" s="172"/>
      <c r="D94" s="172"/>
      <c r="E94" s="173"/>
      <c r="F94" s="1"/>
      <c r="G94" s="3"/>
    </row>
    <row r="95" spans="1:7" ht="15.75" customHeight="1">
      <c r="A95" s="64"/>
      <c r="B95" s="100"/>
      <c r="C95" s="100"/>
      <c r="D95" s="100"/>
      <c r="E95" s="101"/>
      <c r="F95" s="1"/>
      <c r="G95" s="3"/>
    </row>
    <row r="96" spans="1:7" ht="15.75" customHeight="1">
      <c r="A96" s="177" t="s">
        <v>85</v>
      </c>
      <c r="B96" s="172"/>
      <c r="C96" s="173"/>
      <c r="D96" s="102" t="s">
        <v>55</v>
      </c>
      <c r="E96" s="103" t="s">
        <v>56</v>
      </c>
      <c r="F96" s="104"/>
      <c r="G96" s="3"/>
    </row>
    <row r="97" spans="1:7" ht="15.75" customHeight="1">
      <c r="A97" s="178" t="s">
        <v>86</v>
      </c>
      <c r="B97" s="172"/>
      <c r="C97" s="173"/>
      <c r="D97" s="26"/>
      <c r="E97" s="105">
        <f>((E56+(E92-E74))/$D45)*$C23</f>
        <v>90.489660147518677</v>
      </c>
      <c r="F97" s="106"/>
      <c r="G97" s="99"/>
    </row>
    <row r="98" spans="1:7" ht="15.75" customHeight="1">
      <c r="A98" s="179" t="s">
        <v>87</v>
      </c>
      <c r="B98" s="172"/>
      <c r="C98" s="173"/>
      <c r="D98" s="107">
        <v>0.08</v>
      </c>
      <c r="E98" s="108">
        <f>E97*D98</f>
        <v>7.2391728118014944</v>
      </c>
      <c r="F98" s="106"/>
      <c r="G98" s="3"/>
    </row>
    <row r="99" spans="1:7" ht="15.75" customHeight="1">
      <c r="A99" s="179" t="s">
        <v>88</v>
      </c>
      <c r="B99" s="172"/>
      <c r="C99" s="173"/>
      <c r="D99" s="107">
        <v>0.4</v>
      </c>
      <c r="E99" s="108">
        <f>(((((E56+E63)/C21)*E21)*D98)*D99)*C23</f>
        <v>25.289771157636277</v>
      </c>
      <c r="F99" s="106"/>
      <c r="G99" s="3"/>
    </row>
    <row r="100" spans="1:7" ht="15.75" customHeight="1">
      <c r="A100" s="209" t="s">
        <v>89</v>
      </c>
      <c r="B100" s="172"/>
      <c r="C100" s="173"/>
      <c r="D100" s="109"/>
      <c r="E100" s="110">
        <f>SUM(E97:E99)</f>
        <v>123.01860411695645</v>
      </c>
      <c r="F100" s="111"/>
      <c r="G100" s="3"/>
    </row>
    <row r="101" spans="1:7" ht="15.75" customHeight="1">
      <c r="A101" s="112"/>
      <c r="B101" s="112"/>
      <c r="C101" s="112"/>
      <c r="D101" s="113"/>
      <c r="E101" s="114"/>
      <c r="F101" s="114"/>
      <c r="G101" s="3"/>
    </row>
    <row r="102" spans="1:7" ht="15.75" customHeight="1">
      <c r="A102" s="177" t="s">
        <v>90</v>
      </c>
      <c r="B102" s="172"/>
      <c r="C102" s="173"/>
      <c r="D102" s="109"/>
      <c r="E102" s="115"/>
      <c r="F102" s="106"/>
      <c r="G102" s="3"/>
    </row>
    <row r="103" spans="1:7" ht="15.75" customHeight="1">
      <c r="A103" s="178" t="s">
        <v>91</v>
      </c>
      <c r="B103" s="172"/>
      <c r="C103" s="173"/>
      <c r="D103" s="26"/>
      <c r="E103" s="116">
        <f>((((E92+E56)/C21)*7)/B21)*C24</f>
        <v>26.000975440401785</v>
      </c>
      <c r="F103" s="106"/>
      <c r="G103" s="3"/>
    </row>
    <row r="104" spans="1:7" ht="15.75" customHeight="1">
      <c r="A104" s="179" t="s">
        <v>92</v>
      </c>
      <c r="B104" s="172"/>
      <c r="C104" s="173"/>
      <c r="D104" s="85">
        <f>D76</f>
        <v>0.39800000000000008</v>
      </c>
      <c r="E104" s="116">
        <f>E103*D104</f>
        <v>10.348388225279912</v>
      </c>
      <c r="F104" s="106"/>
      <c r="G104" s="3"/>
    </row>
    <row r="105" spans="1:7" ht="15.75" customHeight="1">
      <c r="A105" s="179" t="s">
        <v>93</v>
      </c>
      <c r="B105" s="172"/>
      <c r="C105" s="173"/>
      <c r="D105" s="26"/>
      <c r="E105" s="108">
        <f>(((((E56+E63)/C21)*E21)*D98)*D99)*C24</f>
        <v>25.289771157636277</v>
      </c>
      <c r="F105" s="106"/>
      <c r="G105" s="3"/>
    </row>
    <row r="106" spans="1:7" ht="15.75" customHeight="1">
      <c r="A106" s="209" t="s">
        <v>94</v>
      </c>
      <c r="B106" s="172"/>
      <c r="C106" s="173"/>
      <c r="D106" s="26"/>
      <c r="E106" s="110">
        <f>SUM(E103:E105)</f>
        <v>61.639134823317974</v>
      </c>
      <c r="F106" s="111"/>
      <c r="G106" s="3"/>
    </row>
    <row r="107" spans="1:7" ht="15.75" customHeight="1">
      <c r="A107" s="112"/>
      <c r="B107" s="112"/>
      <c r="C107" s="112"/>
      <c r="D107" s="24"/>
      <c r="E107" s="114"/>
      <c r="F107" s="114"/>
      <c r="G107" s="3"/>
    </row>
    <row r="108" spans="1:7" ht="15.75" customHeight="1">
      <c r="A108" s="210" t="s">
        <v>95</v>
      </c>
      <c r="B108" s="172"/>
      <c r="C108" s="173"/>
      <c r="D108" s="29"/>
      <c r="E108" s="101" t="s">
        <v>56</v>
      </c>
      <c r="F108" s="1"/>
      <c r="G108" s="3"/>
    </row>
    <row r="109" spans="1:7" ht="15.75" customHeight="1">
      <c r="A109" s="211" t="s">
        <v>96</v>
      </c>
      <c r="B109" s="172"/>
      <c r="C109" s="173"/>
      <c r="D109" s="29"/>
      <c r="E109" s="117">
        <f>-E63*C25</f>
        <v>-4.3052235667200005</v>
      </c>
      <c r="F109" s="118"/>
      <c r="G109" s="3"/>
    </row>
    <row r="110" spans="1:7" ht="15.75" customHeight="1">
      <c r="A110" s="212" t="s">
        <v>97</v>
      </c>
      <c r="B110" s="172"/>
      <c r="C110" s="173"/>
      <c r="D110" s="56"/>
      <c r="E110" s="120">
        <f>SUM(E109)</f>
        <v>-4.3052235667200005</v>
      </c>
      <c r="F110" s="121"/>
      <c r="G110" s="3"/>
    </row>
    <row r="111" spans="1:7" ht="15.75" customHeight="1">
      <c r="A111" s="119"/>
      <c r="B111" s="122"/>
      <c r="C111" s="123"/>
      <c r="D111" s="56"/>
      <c r="E111" s="124"/>
      <c r="F111" s="121"/>
      <c r="G111" s="3"/>
    </row>
    <row r="112" spans="1:7" ht="15.75" customHeight="1">
      <c r="A112" s="213" t="s">
        <v>98</v>
      </c>
      <c r="B112" s="172"/>
      <c r="C112" s="172"/>
      <c r="D112" s="173"/>
      <c r="E112" s="101" t="s">
        <v>56</v>
      </c>
      <c r="F112" s="1"/>
      <c r="G112" s="3"/>
    </row>
    <row r="113" spans="1:7" ht="15.75" customHeight="1">
      <c r="A113" s="178" t="s">
        <v>85</v>
      </c>
      <c r="B113" s="172"/>
      <c r="C113" s="172"/>
      <c r="D113" s="173"/>
      <c r="E113" s="110">
        <f>E100</f>
        <v>123.01860411695645</v>
      </c>
      <c r="F113" s="111"/>
      <c r="G113" s="3"/>
    </row>
    <row r="114" spans="1:7" ht="15.75" customHeight="1">
      <c r="A114" s="178" t="s">
        <v>90</v>
      </c>
      <c r="B114" s="172"/>
      <c r="C114" s="172"/>
      <c r="D114" s="173"/>
      <c r="E114" s="110">
        <f>E106</f>
        <v>61.639134823317974</v>
      </c>
      <c r="F114" s="111"/>
      <c r="G114" s="3"/>
    </row>
    <row r="115" spans="1:7" ht="15.75" customHeight="1">
      <c r="A115" s="179" t="s">
        <v>95</v>
      </c>
      <c r="B115" s="172"/>
      <c r="C115" s="172"/>
      <c r="D115" s="173"/>
      <c r="E115" s="110">
        <f>E110</f>
        <v>-4.3052235667200005</v>
      </c>
      <c r="F115" s="121"/>
      <c r="G115" s="3"/>
    </row>
    <row r="116" spans="1:7" ht="15.75" customHeight="1">
      <c r="A116" s="171" t="s">
        <v>99</v>
      </c>
      <c r="B116" s="172"/>
      <c r="C116" s="173"/>
      <c r="D116" s="29"/>
      <c r="E116" s="125">
        <f>SUM(E113:E115)-0.01</f>
        <v>180.34251537355445</v>
      </c>
      <c r="F116" s="114"/>
      <c r="G116" s="3"/>
    </row>
    <row r="117" spans="1:7" ht="15.75" customHeight="1">
      <c r="A117" s="24"/>
      <c r="B117" s="24"/>
      <c r="C117" s="24"/>
      <c r="D117" s="24"/>
      <c r="E117" s="24"/>
      <c r="F117" s="24"/>
      <c r="G117" s="3"/>
    </row>
    <row r="118" spans="1:7" ht="15.75" customHeight="1">
      <c r="A118" s="174" t="s">
        <v>100</v>
      </c>
      <c r="B118" s="172"/>
      <c r="C118" s="172"/>
      <c r="D118" s="172"/>
      <c r="E118" s="173"/>
      <c r="F118" s="1"/>
      <c r="G118" s="3"/>
    </row>
    <row r="119" spans="1:7" ht="15.75" customHeight="1">
      <c r="A119" s="203" t="s">
        <v>101</v>
      </c>
      <c r="B119" s="204"/>
      <c r="C119" s="204"/>
      <c r="D119" s="204"/>
      <c r="E119" s="193"/>
      <c r="F119" s="4"/>
      <c r="G119" s="3"/>
    </row>
    <row r="120" spans="1:7" ht="15.75" customHeight="1">
      <c r="A120" s="205" t="s">
        <v>102</v>
      </c>
      <c r="B120" s="172"/>
      <c r="C120" s="172"/>
      <c r="D120" s="172"/>
      <c r="E120" s="172"/>
      <c r="F120" s="3"/>
      <c r="G120" s="3"/>
    </row>
    <row r="121" spans="1:7" ht="15" customHeight="1">
      <c r="A121" s="126" t="s">
        <v>6</v>
      </c>
      <c r="B121" s="206" t="s">
        <v>31</v>
      </c>
      <c r="C121" s="206" t="s">
        <v>32</v>
      </c>
      <c r="D121" s="208" t="s">
        <v>103</v>
      </c>
      <c r="E121" s="173"/>
      <c r="F121" s="3"/>
      <c r="G121" s="3"/>
    </row>
    <row r="122" spans="1:7" ht="24" customHeight="1">
      <c r="A122" s="127">
        <f>(E56+E92+E116)/D47</f>
        <v>169.1825893226264</v>
      </c>
      <c r="B122" s="207"/>
      <c r="C122" s="207"/>
      <c r="D122" s="126" t="s">
        <v>33</v>
      </c>
      <c r="E122" s="126" t="s">
        <v>34</v>
      </c>
      <c r="F122" s="128" t="s">
        <v>104</v>
      </c>
      <c r="G122" s="3"/>
    </row>
    <row r="123" spans="1:7" ht="15.75" customHeight="1">
      <c r="A123" s="129" t="s">
        <v>35</v>
      </c>
      <c r="B123" s="130">
        <v>1</v>
      </c>
      <c r="C123" s="131">
        <v>30</v>
      </c>
      <c r="D123" s="132">
        <v>0.69040000000000001</v>
      </c>
      <c r="E123" s="133">
        <f t="shared" ref="E123:E131" si="3">(B123*C123)*D123</f>
        <v>20.712</v>
      </c>
      <c r="F123" s="134">
        <f>(A122*E123)/12</f>
        <v>292.00914917085316</v>
      </c>
      <c r="G123" s="3"/>
    </row>
    <row r="124" spans="1:7" ht="15" customHeight="1">
      <c r="A124" s="135" t="s">
        <v>36</v>
      </c>
      <c r="B124" s="130">
        <v>1</v>
      </c>
      <c r="C124" s="131">
        <v>1</v>
      </c>
      <c r="D124" s="132">
        <v>1</v>
      </c>
      <c r="E124" s="133">
        <f t="shared" si="3"/>
        <v>1</v>
      </c>
      <c r="F124" s="134">
        <f>(A122*E124)/12</f>
        <v>14.098549110218867</v>
      </c>
      <c r="G124" s="3"/>
    </row>
    <row r="125" spans="1:7" ht="15.75" customHeight="1">
      <c r="A125" s="135" t="s">
        <v>37</v>
      </c>
      <c r="B125" s="131">
        <v>0.16420000000000001</v>
      </c>
      <c r="C125" s="131">
        <v>15</v>
      </c>
      <c r="D125" s="132">
        <v>0.69040000000000001</v>
      </c>
      <c r="E125" s="133">
        <f t="shared" si="3"/>
        <v>1.7004552000000002</v>
      </c>
      <c r="F125" s="134">
        <f>(A122*E125)/12</f>
        <v>23.973951146927046</v>
      </c>
      <c r="G125" s="3"/>
    </row>
    <row r="126" spans="1:7" ht="15.75" customHeight="1">
      <c r="A126" s="135" t="s">
        <v>38</v>
      </c>
      <c r="B126" s="130">
        <v>1</v>
      </c>
      <c r="C126" s="131">
        <v>5</v>
      </c>
      <c r="D126" s="132">
        <v>0.69040000000000001</v>
      </c>
      <c r="E126" s="133">
        <f t="shared" si="3"/>
        <v>3.452</v>
      </c>
      <c r="F126" s="134">
        <f>(A122*E126)/12</f>
        <v>48.668191528475525</v>
      </c>
      <c r="G126" s="3"/>
    </row>
    <row r="127" spans="1:7" ht="15.75" customHeight="1">
      <c r="A127" s="135" t="s">
        <v>39</v>
      </c>
      <c r="B127" s="131">
        <v>0.15310000000000001</v>
      </c>
      <c r="C127" s="131">
        <v>2</v>
      </c>
      <c r="D127" s="132">
        <v>1</v>
      </c>
      <c r="E127" s="133">
        <f t="shared" si="3"/>
        <v>0.30620000000000003</v>
      </c>
      <c r="F127" s="134">
        <f>(A122*E127)/12</f>
        <v>4.3169757375490176</v>
      </c>
      <c r="G127" s="3"/>
    </row>
    <row r="128" spans="1:7" ht="15.75" customHeight="1">
      <c r="A128" s="135" t="s">
        <v>40</v>
      </c>
      <c r="B128" s="131">
        <v>3.0099999999999998E-2</v>
      </c>
      <c r="C128" s="131">
        <v>2</v>
      </c>
      <c r="D128" s="132">
        <v>0.69040000000000001</v>
      </c>
      <c r="E128" s="133">
        <f t="shared" si="3"/>
        <v>4.1562080000000001E-2</v>
      </c>
      <c r="F128" s="134">
        <f>(A122*E128)/12</f>
        <v>0.58596502600284539</v>
      </c>
      <c r="G128" s="3"/>
    </row>
    <row r="129" spans="1:7" ht="15.75" customHeight="1">
      <c r="A129" s="135" t="s">
        <v>41</v>
      </c>
      <c r="B129" s="131">
        <v>1.6299999999999999E-2</v>
      </c>
      <c r="C129" s="131">
        <v>3</v>
      </c>
      <c r="D129" s="132">
        <v>1</v>
      </c>
      <c r="E129" s="133">
        <f t="shared" si="3"/>
        <v>4.8899999999999999E-2</v>
      </c>
      <c r="F129" s="134">
        <f>(A122*E129)/12</f>
        <v>0.68941905148970262</v>
      </c>
      <c r="G129" s="3"/>
    </row>
    <row r="130" spans="1:7" ht="15.75" customHeight="1">
      <c r="A130" s="135" t="s">
        <v>42</v>
      </c>
      <c r="B130" s="130">
        <v>0.02</v>
      </c>
      <c r="C130" s="131">
        <v>1</v>
      </c>
      <c r="D130" s="132">
        <v>1</v>
      </c>
      <c r="E130" s="133">
        <f t="shared" si="3"/>
        <v>0.02</v>
      </c>
      <c r="F130" s="134">
        <f>(A122*E130)/12</f>
        <v>0.28197098220437733</v>
      </c>
      <c r="G130" s="3"/>
    </row>
    <row r="131" spans="1:7" ht="15.75" customHeight="1">
      <c r="A131" s="135" t="s">
        <v>43</v>
      </c>
      <c r="B131" s="130">
        <v>4.0000000000000001E-3</v>
      </c>
      <c r="C131" s="131">
        <v>1</v>
      </c>
      <c r="D131" s="132">
        <v>1</v>
      </c>
      <c r="E131" s="133">
        <f t="shared" si="3"/>
        <v>4.0000000000000001E-3</v>
      </c>
      <c r="F131" s="134">
        <f>(A122*E131)/12</f>
        <v>5.6394196440875462E-2</v>
      </c>
      <c r="G131" s="3"/>
    </row>
    <row r="132" spans="1:7" ht="15.75" customHeight="1">
      <c r="A132" s="135" t="s">
        <v>44</v>
      </c>
      <c r="B132" s="130">
        <v>4.2000000000000003E-2</v>
      </c>
      <c r="C132" s="131">
        <v>20</v>
      </c>
      <c r="D132" s="132">
        <v>0.69040000000000001</v>
      </c>
      <c r="E132" s="133">
        <v>0.06</v>
      </c>
      <c r="F132" s="134">
        <f>(A122*E132)/12</f>
        <v>0.84591294661313199</v>
      </c>
      <c r="G132" s="3"/>
    </row>
    <row r="133" spans="1:7" ht="15.75" customHeight="1">
      <c r="A133" s="135" t="s">
        <v>45</v>
      </c>
      <c r="B133" s="131">
        <v>3.8E-3</v>
      </c>
      <c r="C133" s="131">
        <v>180</v>
      </c>
      <c r="D133" s="132">
        <v>0.69040000000000001</v>
      </c>
      <c r="E133" s="133">
        <v>1.3620000000000001</v>
      </c>
      <c r="F133" s="134">
        <f>(A122*E133)/12</f>
        <v>19.202223888118098</v>
      </c>
      <c r="G133" s="3"/>
    </row>
    <row r="134" spans="1:7" ht="15.75" customHeight="1">
      <c r="A134" s="135" t="s">
        <v>46</v>
      </c>
      <c r="B134" s="131">
        <v>2.9999999999999997E-4</v>
      </c>
      <c r="C134" s="131">
        <v>6</v>
      </c>
      <c r="D134" s="132">
        <v>1</v>
      </c>
      <c r="E134" s="133">
        <v>1.32E-2</v>
      </c>
      <c r="F134" s="134">
        <f>(A122*E134)/12</f>
        <v>0.18610084825488904</v>
      </c>
      <c r="G134" s="3"/>
    </row>
    <row r="135" spans="1:7" ht="15.75" customHeight="1">
      <c r="A135" s="200" t="s">
        <v>47</v>
      </c>
      <c r="B135" s="172"/>
      <c r="C135" s="172"/>
      <c r="D135" s="173"/>
      <c r="E135" s="136">
        <f>SUM(E123:E134)</f>
        <v>28.72031728</v>
      </c>
      <c r="F135" s="137">
        <v>233.39</v>
      </c>
      <c r="G135" s="3"/>
    </row>
    <row r="136" spans="1:7" ht="15.75" customHeight="1">
      <c r="A136" s="201" t="s">
        <v>105</v>
      </c>
      <c r="B136" s="172"/>
      <c r="C136" s="172"/>
      <c r="D136" s="172"/>
      <c r="E136" s="173"/>
      <c r="F136" s="1"/>
      <c r="G136" s="3"/>
    </row>
    <row r="137" spans="1:7" ht="15.75" customHeight="1">
      <c r="A137" s="202" t="s">
        <v>106</v>
      </c>
      <c r="B137" s="172"/>
      <c r="C137" s="172"/>
      <c r="D137" s="173"/>
      <c r="E137" s="138"/>
      <c r="F137" s="24"/>
      <c r="G137" s="3"/>
    </row>
    <row r="138" spans="1:7" ht="15.75" customHeight="1">
      <c r="A138" s="139" t="s">
        <v>107</v>
      </c>
      <c r="B138" s="139" t="s">
        <v>108</v>
      </c>
      <c r="C138" s="140" t="s">
        <v>104</v>
      </c>
      <c r="D138" s="140" t="s">
        <v>109</v>
      </c>
      <c r="E138" s="141"/>
      <c r="F138" s="1"/>
      <c r="G138" s="3"/>
    </row>
    <row r="139" spans="1:7" ht="15.75" customHeight="1">
      <c r="A139" s="142" t="s">
        <v>110</v>
      </c>
      <c r="B139" s="143">
        <v>2</v>
      </c>
      <c r="C139" s="143">
        <v>33.76</v>
      </c>
      <c r="D139" s="144">
        <f t="shared" ref="D139:D144" si="4">C139*B139</f>
        <v>67.52</v>
      </c>
      <c r="E139" s="145"/>
      <c r="F139" s="1"/>
      <c r="G139" s="3"/>
    </row>
    <row r="140" spans="1:7" ht="15.75" customHeight="1">
      <c r="A140" s="142" t="s">
        <v>111</v>
      </c>
      <c r="B140" s="143">
        <v>2</v>
      </c>
      <c r="C140" s="143">
        <v>20.34</v>
      </c>
      <c r="D140" s="144">
        <f t="shared" si="4"/>
        <v>40.68</v>
      </c>
      <c r="E140" s="145"/>
      <c r="F140" s="1"/>
      <c r="G140" s="3"/>
    </row>
    <row r="141" spans="1:7" ht="27.75" customHeight="1">
      <c r="A141" s="142" t="s">
        <v>112</v>
      </c>
      <c r="B141" s="146">
        <v>2</v>
      </c>
      <c r="C141" s="144">
        <v>17.23</v>
      </c>
      <c r="D141" s="144">
        <f t="shared" si="4"/>
        <v>34.46</v>
      </c>
      <c r="E141" s="145"/>
      <c r="F141" s="88"/>
      <c r="G141" s="3"/>
    </row>
    <row r="142" spans="1:7" ht="27.75" customHeight="1">
      <c r="A142" s="147" t="s">
        <v>113</v>
      </c>
      <c r="B142" s="146">
        <v>2</v>
      </c>
      <c r="C142" s="144">
        <v>54.06</v>
      </c>
      <c r="D142" s="144">
        <f t="shared" si="4"/>
        <v>108.12</v>
      </c>
      <c r="E142" s="145"/>
      <c r="F142" s="88"/>
      <c r="G142" s="3"/>
    </row>
    <row r="143" spans="1:7" ht="27.75" customHeight="1">
      <c r="A143" s="147" t="s">
        <v>114</v>
      </c>
      <c r="B143" s="146">
        <v>2</v>
      </c>
      <c r="C143" s="144">
        <v>48.14</v>
      </c>
      <c r="D143" s="144">
        <f t="shared" si="4"/>
        <v>96.28</v>
      </c>
      <c r="E143" s="145"/>
      <c r="F143" s="88"/>
      <c r="G143" s="3"/>
    </row>
    <row r="144" spans="1:7" ht="27.75" customHeight="1">
      <c r="A144" s="147" t="s">
        <v>115</v>
      </c>
      <c r="B144" s="146">
        <v>1</v>
      </c>
      <c r="C144" s="144">
        <v>18.89</v>
      </c>
      <c r="D144" s="144">
        <f t="shared" si="4"/>
        <v>18.89</v>
      </c>
      <c r="E144" s="145"/>
      <c r="F144" s="88"/>
      <c r="G144" s="3"/>
    </row>
    <row r="145" spans="1:7" ht="27.75" customHeight="1">
      <c r="A145" s="147" t="s">
        <v>116</v>
      </c>
      <c r="B145" s="146">
        <v>3</v>
      </c>
      <c r="C145" s="144">
        <v>8.26</v>
      </c>
      <c r="D145" s="144">
        <f t="shared" ref="D145:D146" si="5">B145*C145</f>
        <v>24.78</v>
      </c>
      <c r="E145" s="145"/>
      <c r="F145" s="88"/>
      <c r="G145" s="3"/>
    </row>
    <row r="146" spans="1:7" ht="27.75" customHeight="1">
      <c r="A146" s="147" t="s">
        <v>117</v>
      </c>
      <c r="B146" s="146">
        <v>2</v>
      </c>
      <c r="C146" s="144">
        <v>9.77</v>
      </c>
      <c r="D146" s="144">
        <f t="shared" si="5"/>
        <v>19.54</v>
      </c>
      <c r="E146" s="145"/>
      <c r="F146" s="88"/>
      <c r="G146" s="3"/>
    </row>
    <row r="147" spans="1:7" ht="27.75" customHeight="1">
      <c r="A147" s="147" t="s">
        <v>118</v>
      </c>
      <c r="B147" s="146">
        <v>40</v>
      </c>
      <c r="C147" s="144">
        <v>3.57</v>
      </c>
      <c r="D147" s="144">
        <f>C147*B147</f>
        <v>142.79999999999998</v>
      </c>
      <c r="E147" s="145"/>
      <c r="F147" s="88"/>
      <c r="G147" s="3"/>
    </row>
    <row r="148" spans="1:7" ht="15.75" customHeight="1">
      <c r="A148" s="148" t="s">
        <v>119</v>
      </c>
      <c r="B148" s="149"/>
      <c r="C148" s="149"/>
      <c r="D148" s="144">
        <f>SUM(D139:D147)</f>
        <v>553.07000000000005</v>
      </c>
      <c r="E148" s="150">
        <f>D148/12</f>
        <v>46.089166666666671</v>
      </c>
      <c r="F148" s="98"/>
      <c r="G148" s="3"/>
    </row>
    <row r="149" spans="1:7" ht="15.75" customHeight="1">
      <c r="A149" s="94"/>
      <c r="B149" s="94"/>
      <c r="C149" s="94"/>
      <c r="D149" s="94"/>
      <c r="E149" s="98"/>
      <c r="F149" s="98"/>
      <c r="G149" s="3"/>
    </row>
    <row r="150" spans="1:7" ht="15.75" customHeight="1">
      <c r="A150" s="94"/>
      <c r="B150" s="94"/>
      <c r="C150" s="94"/>
      <c r="D150" s="94"/>
      <c r="E150" s="24"/>
      <c r="F150" s="24"/>
      <c r="G150" s="3"/>
    </row>
    <row r="151" spans="1:7" ht="15.75" customHeight="1">
      <c r="A151" s="174" t="s">
        <v>120</v>
      </c>
      <c r="B151" s="172"/>
      <c r="C151" s="172"/>
      <c r="D151" s="173"/>
      <c r="E151" s="12" t="s">
        <v>56</v>
      </c>
      <c r="F151" s="1"/>
      <c r="G151" s="3"/>
    </row>
    <row r="152" spans="1:7" ht="15.75" customHeight="1">
      <c r="A152" s="178" t="s">
        <v>121</v>
      </c>
      <c r="B152" s="172"/>
      <c r="C152" s="172"/>
      <c r="D152" s="173"/>
      <c r="E152" s="151">
        <f>E56</f>
        <v>1793.8880000000001</v>
      </c>
      <c r="F152" s="88"/>
      <c r="G152" s="3"/>
    </row>
    <row r="153" spans="1:7" ht="15.75" customHeight="1">
      <c r="A153" s="178" t="s">
        <v>122</v>
      </c>
      <c r="B153" s="172"/>
      <c r="C153" s="172"/>
      <c r="D153" s="173"/>
      <c r="E153" s="151">
        <f>E92</f>
        <v>1578.6038604015998</v>
      </c>
      <c r="F153" s="88"/>
      <c r="G153" s="3"/>
    </row>
    <row r="154" spans="1:7" ht="15.75" customHeight="1">
      <c r="A154" s="178" t="s">
        <v>123</v>
      </c>
      <c r="B154" s="172"/>
      <c r="C154" s="172"/>
      <c r="D154" s="173"/>
      <c r="E154" s="151">
        <f>E116</f>
        <v>180.34251537355445</v>
      </c>
      <c r="F154" s="88"/>
      <c r="G154" s="3"/>
    </row>
    <row r="155" spans="1:7" ht="15.75" customHeight="1">
      <c r="A155" s="178" t="s">
        <v>124</v>
      </c>
      <c r="B155" s="172"/>
      <c r="C155" s="172"/>
      <c r="D155" s="173"/>
      <c r="E155" s="151">
        <f>F135</f>
        <v>233.39</v>
      </c>
      <c r="F155" s="88"/>
      <c r="G155" s="3"/>
    </row>
    <row r="156" spans="1:7" ht="15.75" customHeight="1">
      <c r="A156" s="178" t="s">
        <v>125</v>
      </c>
      <c r="B156" s="172"/>
      <c r="C156" s="172"/>
      <c r="D156" s="173"/>
      <c r="E156" s="151">
        <f>E148</f>
        <v>46.089166666666671</v>
      </c>
      <c r="F156" s="88"/>
      <c r="G156" s="3"/>
    </row>
    <row r="157" spans="1:7" ht="15.75" customHeight="1">
      <c r="A157" s="171" t="s">
        <v>119</v>
      </c>
      <c r="B157" s="172"/>
      <c r="C157" s="172"/>
      <c r="D157" s="173"/>
      <c r="E157" s="97">
        <f>SUM(E152:E156)</f>
        <v>3832.313542441821</v>
      </c>
      <c r="F157" s="98"/>
      <c r="G157" s="3"/>
    </row>
    <row r="158" spans="1:7" ht="15.75" customHeight="1">
      <c r="A158" s="3"/>
      <c r="B158" s="3"/>
      <c r="C158" s="3"/>
      <c r="D158" s="3"/>
      <c r="E158" s="3"/>
      <c r="F158" s="3"/>
      <c r="G158" s="3"/>
    </row>
    <row r="159" spans="1:7" ht="15.75" customHeight="1">
      <c r="A159" s="174" t="s">
        <v>126</v>
      </c>
      <c r="B159" s="172"/>
      <c r="C159" s="172"/>
      <c r="D159" s="172"/>
      <c r="E159" s="173"/>
      <c r="F159" s="1"/>
      <c r="G159" s="3"/>
    </row>
    <row r="160" spans="1:7" ht="15.75" customHeight="1">
      <c r="A160" s="176"/>
      <c r="B160" s="173"/>
      <c r="C160" s="12" t="s">
        <v>127</v>
      </c>
      <c r="D160" s="12" t="s">
        <v>128</v>
      </c>
      <c r="E160" s="12" t="s">
        <v>56</v>
      </c>
      <c r="F160" s="1"/>
      <c r="G160" s="3"/>
    </row>
    <row r="161" spans="1:7" ht="15.75" customHeight="1">
      <c r="A161" s="178" t="s">
        <v>129</v>
      </c>
      <c r="B161" s="173"/>
      <c r="C161" s="67">
        <f>E157</f>
        <v>3832.313542441821</v>
      </c>
      <c r="D161" s="32">
        <v>0.05</v>
      </c>
      <c r="E161" s="67">
        <f t="shared" ref="E161:E162" si="6">C161*D161</f>
        <v>191.61567712209106</v>
      </c>
      <c r="F161" s="68"/>
      <c r="G161" s="3"/>
    </row>
    <row r="162" spans="1:7" ht="15.75" customHeight="1">
      <c r="A162" s="178" t="s">
        <v>130</v>
      </c>
      <c r="B162" s="173"/>
      <c r="C162" s="67">
        <f>E157+E161</f>
        <v>4023.9292195639123</v>
      </c>
      <c r="D162" s="32">
        <v>0.1</v>
      </c>
      <c r="E162" s="67">
        <f t="shared" si="6"/>
        <v>402.39292195639126</v>
      </c>
      <c r="F162" s="68"/>
      <c r="G162" s="3"/>
    </row>
    <row r="163" spans="1:7" ht="15.75" customHeight="1">
      <c r="A163" s="17"/>
      <c r="B163" s="152"/>
      <c r="C163" s="152"/>
      <c r="D163" s="152"/>
      <c r="E163" s="153"/>
      <c r="F163" s="68"/>
      <c r="G163" s="3"/>
    </row>
    <row r="164" spans="1:7" ht="15.75" customHeight="1">
      <c r="A164" s="175" t="s">
        <v>131</v>
      </c>
      <c r="B164" s="172"/>
      <c r="C164" s="172"/>
      <c r="D164" s="172"/>
      <c r="E164" s="173"/>
      <c r="F164" s="4"/>
      <c r="G164" s="3"/>
    </row>
    <row r="165" spans="1:7" ht="15.75" customHeight="1">
      <c r="A165" s="178" t="s">
        <v>132</v>
      </c>
      <c r="B165" s="173"/>
      <c r="C165" s="151">
        <f t="shared" ref="C165:C167" si="7">($C$162+$E$162)/((100-($D$168*100))/100)</f>
        <v>5044.2417567182947</v>
      </c>
      <c r="D165" s="79">
        <v>1.6500000000000001E-2</v>
      </c>
      <c r="E165" s="154">
        <f t="shared" ref="E165:E167" si="8">C165*D165</f>
        <v>83.229988985851861</v>
      </c>
      <c r="F165" s="155"/>
      <c r="G165" s="3"/>
    </row>
    <row r="166" spans="1:7" ht="15.75" customHeight="1">
      <c r="A166" s="178" t="s">
        <v>133</v>
      </c>
      <c r="B166" s="173"/>
      <c r="C166" s="151">
        <f t="shared" si="7"/>
        <v>5044.2417567182947</v>
      </c>
      <c r="D166" s="79">
        <v>7.5999999999999998E-2</v>
      </c>
      <c r="E166" s="154">
        <f t="shared" si="8"/>
        <v>383.36237351059037</v>
      </c>
      <c r="F166" s="155"/>
      <c r="G166" s="3"/>
    </row>
    <row r="167" spans="1:7" ht="15.75" customHeight="1">
      <c r="A167" s="178" t="s">
        <v>134</v>
      </c>
      <c r="B167" s="173"/>
      <c r="C167" s="151">
        <f t="shared" si="7"/>
        <v>5044.2417567182947</v>
      </c>
      <c r="D167" s="32">
        <v>0.03</v>
      </c>
      <c r="E167" s="154">
        <f t="shared" si="8"/>
        <v>151.32725270154884</v>
      </c>
      <c r="F167" s="155"/>
      <c r="G167" s="3"/>
    </row>
    <row r="168" spans="1:7" ht="15.75" customHeight="1">
      <c r="A168" s="171" t="s">
        <v>135</v>
      </c>
      <c r="B168" s="172"/>
      <c r="C168" s="173"/>
      <c r="D168" s="82">
        <f t="shared" ref="D168:E168" si="9">SUM(D165:D167)</f>
        <v>0.1225</v>
      </c>
      <c r="E168" s="97">
        <f t="shared" si="9"/>
        <v>617.91961519799111</v>
      </c>
      <c r="F168" s="98"/>
      <c r="G168" s="96"/>
    </row>
    <row r="169" spans="1:7" ht="15.75" customHeight="1">
      <c r="A169" s="171" t="s">
        <v>136</v>
      </c>
      <c r="B169" s="172"/>
      <c r="C169" s="172"/>
      <c r="D169" s="156">
        <f>D161+D162+D168</f>
        <v>0.27250000000000002</v>
      </c>
      <c r="E169" s="83">
        <f>E161+E162+E168+0.01</f>
        <v>1211.9382142764734</v>
      </c>
      <c r="F169" s="84"/>
      <c r="G169" s="3"/>
    </row>
    <row r="170" spans="1:7" ht="15.75" customHeight="1">
      <c r="A170" s="3"/>
      <c r="B170" s="3"/>
      <c r="C170" s="3"/>
      <c r="D170" s="3"/>
      <c r="E170" s="3"/>
      <c r="F170" s="3"/>
      <c r="G170" s="3"/>
    </row>
    <row r="171" spans="1:7" ht="15.75" customHeight="1">
      <c r="A171" s="174" t="s">
        <v>137</v>
      </c>
      <c r="B171" s="172"/>
      <c r="C171" s="172"/>
      <c r="D171" s="172"/>
      <c r="E171" s="101" t="s">
        <v>56</v>
      </c>
      <c r="F171" s="1"/>
      <c r="G171" s="3"/>
    </row>
    <row r="172" spans="1:7" ht="15.75" customHeight="1">
      <c r="A172" s="178" t="s">
        <v>121</v>
      </c>
      <c r="B172" s="172"/>
      <c r="C172" s="172"/>
      <c r="D172" s="173"/>
      <c r="E172" s="151">
        <f>E56</f>
        <v>1793.8880000000001</v>
      </c>
      <c r="F172" s="88"/>
      <c r="G172" s="3"/>
    </row>
    <row r="173" spans="1:7" ht="15.75" customHeight="1">
      <c r="A173" s="178" t="s">
        <v>122</v>
      </c>
      <c r="B173" s="172"/>
      <c r="C173" s="172"/>
      <c r="D173" s="173"/>
      <c r="E173" s="151">
        <f>E92</f>
        <v>1578.6038604015998</v>
      </c>
      <c r="F173" s="88"/>
      <c r="G173" s="3"/>
    </row>
    <row r="174" spans="1:7" ht="15.75" customHeight="1">
      <c r="A174" s="178" t="s">
        <v>123</v>
      </c>
      <c r="B174" s="172"/>
      <c r="C174" s="172"/>
      <c r="D174" s="173"/>
      <c r="E174" s="151">
        <f>E116</f>
        <v>180.34251537355445</v>
      </c>
      <c r="F174" s="88"/>
      <c r="G174" s="3"/>
    </row>
    <row r="175" spans="1:7" ht="15.75" customHeight="1">
      <c r="A175" s="178" t="s">
        <v>124</v>
      </c>
      <c r="B175" s="172"/>
      <c r="C175" s="172"/>
      <c r="D175" s="173"/>
      <c r="E175" s="95">
        <f>E155</f>
        <v>233.39</v>
      </c>
      <c r="F175" s="96"/>
      <c r="G175" s="3"/>
    </row>
    <row r="176" spans="1:7" ht="15.75" customHeight="1">
      <c r="A176" s="178" t="s">
        <v>125</v>
      </c>
      <c r="B176" s="172"/>
      <c r="C176" s="172"/>
      <c r="D176" s="173"/>
      <c r="E176" s="157">
        <f>E148</f>
        <v>46.089166666666671</v>
      </c>
      <c r="F176" s="88"/>
      <c r="G176" s="3"/>
    </row>
    <row r="177" spans="1:7" ht="15.75" customHeight="1">
      <c r="A177" s="178" t="s">
        <v>138</v>
      </c>
      <c r="B177" s="172"/>
      <c r="C177" s="172"/>
      <c r="D177" s="173"/>
      <c r="E177" s="158">
        <f>E169</f>
        <v>1211.9382142764734</v>
      </c>
      <c r="F177" s="159"/>
      <c r="G177" s="3"/>
    </row>
    <row r="178" spans="1:7" ht="15.75" customHeight="1">
      <c r="A178" s="198" t="s">
        <v>139</v>
      </c>
      <c r="B178" s="172"/>
      <c r="C178" s="172"/>
      <c r="D178" s="173"/>
      <c r="E178" s="160">
        <f>ROUND(SUM(E172:E177),2)</f>
        <v>5044.25</v>
      </c>
      <c r="F178" s="161"/>
      <c r="G178" s="162"/>
    </row>
    <row r="179" spans="1:7" ht="7.5" customHeight="1">
      <c r="A179" s="163"/>
      <c r="B179" s="163"/>
      <c r="C179" s="163"/>
      <c r="D179" s="163"/>
      <c r="E179" s="164"/>
      <c r="F179" s="161"/>
      <c r="G179" s="62"/>
    </row>
    <row r="180" spans="1:7" ht="29.25" customHeight="1">
      <c r="A180" s="199" t="s">
        <v>140</v>
      </c>
      <c r="B180" s="173"/>
      <c r="C180" s="165" t="s">
        <v>141</v>
      </c>
      <c r="D180" s="166" t="s">
        <v>142</v>
      </c>
      <c r="E180" s="167" t="s">
        <v>143</v>
      </c>
      <c r="F180" s="161"/>
      <c r="G180" s="62"/>
    </row>
    <row r="181" spans="1:7" ht="15.75" customHeight="1">
      <c r="A181" s="177" t="s">
        <v>144</v>
      </c>
      <c r="B181" s="173"/>
      <c r="C181" s="168">
        <v>28</v>
      </c>
      <c r="D181" s="150">
        <f>E178*C181</f>
        <v>141239</v>
      </c>
      <c r="E181" s="169">
        <f>D181*11</f>
        <v>1553629</v>
      </c>
      <c r="F181" s="161"/>
      <c r="G181" s="62"/>
    </row>
    <row r="182" spans="1:7" ht="15.75" customHeight="1">
      <c r="A182" s="170"/>
      <c r="B182" s="170"/>
      <c r="C182" s="170"/>
      <c r="D182" s="170"/>
      <c r="E182" s="161"/>
      <c r="F182" s="161"/>
      <c r="G182" s="62"/>
    </row>
  </sheetData>
  <mergeCells count="125">
    <mergeCell ref="A78:E78"/>
    <mergeCell ref="A79:D79"/>
    <mergeCell ref="A80:D80"/>
    <mergeCell ref="A81:D81"/>
    <mergeCell ref="A62:C62"/>
    <mergeCell ref="A63:D63"/>
    <mergeCell ref="A65:E65"/>
    <mergeCell ref="A66:B66"/>
    <mergeCell ref="A67:C67"/>
    <mergeCell ref="A68:C68"/>
    <mergeCell ref="A69:C69"/>
    <mergeCell ref="A70:C70"/>
    <mergeCell ref="A71:C71"/>
    <mergeCell ref="A103:C103"/>
    <mergeCell ref="A104:C104"/>
    <mergeCell ref="A105:C105"/>
    <mergeCell ref="A106:C106"/>
    <mergeCell ref="A108:C108"/>
    <mergeCell ref="A109:C109"/>
    <mergeCell ref="A110:C110"/>
    <mergeCell ref="A112:D112"/>
    <mergeCell ref="A99:C99"/>
    <mergeCell ref="A100:C100"/>
    <mergeCell ref="A102:C102"/>
    <mergeCell ref="A113:D113"/>
    <mergeCell ref="A114:D114"/>
    <mergeCell ref="A115:D115"/>
    <mergeCell ref="A116:C116"/>
    <mergeCell ref="A118:E118"/>
    <mergeCell ref="A119:E119"/>
    <mergeCell ref="A120:E120"/>
    <mergeCell ref="B121:B122"/>
    <mergeCell ref="C121:C122"/>
    <mergeCell ref="D121:E121"/>
    <mergeCell ref="A135:D135"/>
    <mergeCell ref="A136:E136"/>
    <mergeCell ref="A137:D137"/>
    <mergeCell ref="A151:D151"/>
    <mergeCell ref="A152:D152"/>
    <mergeCell ref="A153:D153"/>
    <mergeCell ref="A154:D154"/>
    <mergeCell ref="A155:D155"/>
    <mergeCell ref="A156:D156"/>
    <mergeCell ref="A157:D157"/>
    <mergeCell ref="A159:E159"/>
    <mergeCell ref="A160:B160"/>
    <mergeCell ref="A161:B161"/>
    <mergeCell ref="A162:B162"/>
    <mergeCell ref="A164:E164"/>
    <mergeCell ref="A165:B165"/>
    <mergeCell ref="A166:B166"/>
    <mergeCell ref="A175:D175"/>
    <mergeCell ref="A176:D176"/>
    <mergeCell ref="A177:D177"/>
    <mergeCell ref="A178:D178"/>
    <mergeCell ref="A180:B180"/>
    <mergeCell ref="A181:B181"/>
    <mergeCell ref="A167:B167"/>
    <mergeCell ref="A168:C168"/>
    <mergeCell ref="A169:C169"/>
    <mergeCell ref="A171:D171"/>
    <mergeCell ref="A172:D172"/>
    <mergeCell ref="A173:D173"/>
    <mergeCell ref="A174:D174"/>
    <mergeCell ref="A1:E1"/>
    <mergeCell ref="B2:D2"/>
    <mergeCell ref="A3:E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9:E9"/>
    <mergeCell ref="C10:E10"/>
    <mergeCell ref="A9:B9"/>
    <mergeCell ref="A12:B12"/>
    <mergeCell ref="A13:B13"/>
    <mergeCell ref="A14:B14"/>
    <mergeCell ref="A15:B15"/>
    <mergeCell ref="A18:B18"/>
    <mergeCell ref="A20:B20"/>
    <mergeCell ref="A22:C22"/>
    <mergeCell ref="A25:B25"/>
    <mergeCell ref="A28:E28"/>
    <mergeCell ref="A29:A30"/>
    <mergeCell ref="B29:B30"/>
    <mergeCell ref="C29:C30"/>
    <mergeCell ref="D29:E29"/>
    <mergeCell ref="A43:D43"/>
    <mergeCell ref="A45:C45"/>
    <mergeCell ref="A46:C46"/>
    <mergeCell ref="A47:C47"/>
    <mergeCell ref="A48:C48"/>
    <mergeCell ref="A50:E50"/>
    <mergeCell ref="A52:E52"/>
    <mergeCell ref="A54:C54"/>
    <mergeCell ref="A55:C55"/>
    <mergeCell ref="A56:D56"/>
    <mergeCell ref="A58:E58"/>
    <mergeCell ref="A59:E59"/>
    <mergeCell ref="A60:C60"/>
    <mergeCell ref="A61:C61"/>
    <mergeCell ref="A94:E94"/>
    <mergeCell ref="A96:C96"/>
    <mergeCell ref="A97:C97"/>
    <mergeCell ref="A98:C98"/>
    <mergeCell ref="A92:D92"/>
    <mergeCell ref="A82:D82"/>
    <mergeCell ref="A83:D83"/>
    <mergeCell ref="A84:D84"/>
    <mergeCell ref="A85:D85"/>
    <mergeCell ref="A87:E87"/>
    <mergeCell ref="A88:D88"/>
    <mergeCell ref="A89:D89"/>
    <mergeCell ref="A90:D90"/>
    <mergeCell ref="A91:D91"/>
    <mergeCell ref="A72:C72"/>
    <mergeCell ref="A73:C73"/>
    <mergeCell ref="A74:C74"/>
    <mergeCell ref="A75:C75"/>
    <mergeCell ref="A76:C76"/>
  </mergeCells>
  <conditionalFormatting sqref="E13">
    <cfRule type="notContainsBlanks" dxfId="0" priority="1">
      <formula>LEN(TRIM(E13))&gt;0</formula>
    </cfRule>
  </conditionalFormatting>
  <pageMargins left="0.25" right="0.25" top="0.75" bottom="0.75" header="0" footer="0"/>
  <pageSetup paperSize="9" scale="12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8h Cozinha LP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Margere</dc:creator>
  <cp:lastModifiedBy>pmsap</cp:lastModifiedBy>
  <dcterms:created xsi:type="dcterms:W3CDTF">2017-08-17T21:14:09Z</dcterms:created>
  <dcterms:modified xsi:type="dcterms:W3CDTF">2024-04-16T11:30:55Z</dcterms:modified>
</cp:coreProperties>
</file>