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20775" windowHeight="11190"/>
  </bookViews>
  <sheets>
    <sheet name="1. Retroescavadeira" sheetId="1" r:id="rId1"/>
    <sheet name="2.Encargos Sociais" sheetId="2" r:id="rId2"/>
    <sheet name="3.CAGED" sheetId="3" r:id="rId3"/>
    <sheet name="4.BDI" sheetId="4" r:id="rId4"/>
    <sheet name="5. Depreciação" sheetId="5" r:id="rId5"/>
    <sheet name="6.Remuneração de capital" sheetId="6" r:id="rId6"/>
  </sheets>
  <definedNames>
    <definedName name="AbaDeprec">'5. Depreciação'!$A$1</definedName>
    <definedName name="AbaRemun">'6.Remuneração de capital'!$A$1</definedName>
    <definedName name="Google_Sheet_Link_1983329609" hidden="1">AbaRemun</definedName>
    <definedName name="Google_Sheet_Link_883616420" hidden="1">AbaDeprec</definedName>
  </definedNames>
  <calcPr calcId="144525"/>
  <extLst>
    <ext uri="GoogleSheetsCustomDataVersion2">
      <go:sheetsCustomData xmlns:go="http://customooxmlschemas.google.com/" r:id="rId10" roundtripDataChecksum="cmCyFQCvyYXip+wut5nMbjTFl8Q2qOYD42UneVs2ZZk="/>
    </ext>
  </extLst>
</workbook>
</file>

<file path=xl/calcChain.xml><?xml version="1.0" encoding="utf-8"?>
<calcChain xmlns="http://schemas.openxmlformats.org/spreadsheetml/2006/main">
  <c r="C15" i="4" l="1"/>
  <c r="C20" i="4" s="1"/>
  <c r="C179" i="1" s="1"/>
  <c r="F13" i="4"/>
  <c r="E13" i="4"/>
  <c r="D13" i="4"/>
  <c r="C25" i="3"/>
  <c r="C26" i="3" s="1"/>
  <c r="C29" i="2" s="1"/>
  <c r="C23" i="3"/>
  <c r="C18" i="2"/>
  <c r="C15" i="2"/>
  <c r="F187" i="1"/>
  <c r="E170" i="1"/>
  <c r="C168" i="1"/>
  <c r="E168" i="1" s="1"/>
  <c r="D169" i="1" s="1"/>
  <c r="E169" i="1" s="1"/>
  <c r="E166" i="1"/>
  <c r="D167" i="1" s="1"/>
  <c r="E167" i="1" s="1"/>
  <c r="C166" i="1"/>
  <c r="D150" i="1"/>
  <c r="D148" i="1"/>
  <c r="D146" i="1"/>
  <c r="D144" i="1"/>
  <c r="D151" i="1" s="1"/>
  <c r="C144" i="1"/>
  <c r="C156" i="1" s="1"/>
  <c r="E156" i="1" s="1"/>
  <c r="F157" i="1" s="1"/>
  <c r="E20" i="1" s="1"/>
  <c r="E136" i="1"/>
  <c r="E134" i="1"/>
  <c r="C134" i="1"/>
  <c r="D133" i="1"/>
  <c r="E133" i="1" s="1"/>
  <c r="D135" i="1" s="1"/>
  <c r="E135" i="1" s="1"/>
  <c r="F136" i="1" s="1"/>
  <c r="E18" i="1" s="1"/>
  <c r="E129" i="1"/>
  <c r="C128" i="1"/>
  <c r="D123" i="1"/>
  <c r="E123" i="1" s="1"/>
  <c r="E119" i="1"/>
  <c r="C117" i="1"/>
  <c r="C116" i="1"/>
  <c r="E113" i="1"/>
  <c r="D116" i="1" s="1"/>
  <c r="E102" i="1"/>
  <c r="C101" i="1"/>
  <c r="E101" i="1" s="1"/>
  <c r="F102" i="1" s="1"/>
  <c r="F105" i="1" s="1"/>
  <c r="E13" i="1" s="1"/>
  <c r="E100" i="1"/>
  <c r="E99" i="1"/>
  <c r="E98" i="1"/>
  <c r="E97" i="1"/>
  <c r="E96" i="1"/>
  <c r="D101" i="1" s="1"/>
  <c r="E87" i="1"/>
  <c r="A86" i="1"/>
  <c r="C85" i="1"/>
  <c r="E85" i="1" s="1"/>
  <c r="A85" i="1"/>
  <c r="C80" i="1"/>
  <c r="E80" i="1" s="1"/>
  <c r="A80" i="1"/>
  <c r="C79" i="1"/>
  <c r="E79" i="1" s="1"/>
  <c r="A79" i="1"/>
  <c r="C74" i="1"/>
  <c r="E67" i="1"/>
  <c r="C66" i="1"/>
  <c r="C73" i="1" s="1"/>
  <c r="D59" i="1"/>
  <c r="E59" i="1" s="1"/>
  <c r="D58" i="1"/>
  <c r="E58" i="1" s="1"/>
  <c r="E56" i="1"/>
  <c r="E52" i="1"/>
  <c r="D44" i="1"/>
  <c r="E44" i="1" s="1"/>
  <c r="D43" i="1"/>
  <c r="E43" i="1" s="1"/>
  <c r="E41" i="1"/>
  <c r="E33" i="1"/>
  <c r="A33" i="1"/>
  <c r="E30" i="1"/>
  <c r="A29" i="1"/>
  <c r="E28" i="1"/>
  <c r="C86" i="1" s="1"/>
  <c r="E86" i="1" s="1"/>
  <c r="A28" i="1"/>
  <c r="A22" i="1"/>
  <c r="A21" i="1"/>
  <c r="A20" i="1"/>
  <c r="A19" i="1"/>
  <c r="A18" i="1"/>
  <c r="A15" i="1"/>
  <c r="A14" i="1"/>
  <c r="A13" i="1"/>
  <c r="A12" i="1"/>
  <c r="A11" i="1"/>
  <c r="A10" i="1"/>
  <c r="A9" i="1"/>
  <c r="A8" i="1"/>
  <c r="A7" i="1"/>
  <c r="D45" i="1" l="1"/>
  <c r="E45" i="1" s="1"/>
  <c r="E73" i="1"/>
  <c r="E116" i="1"/>
  <c r="D117" i="1" s="1"/>
  <c r="E117" i="1" s="1"/>
  <c r="D118" i="1" s="1"/>
  <c r="E118" i="1" s="1"/>
  <c r="F119" i="1" s="1"/>
  <c r="D60" i="1"/>
  <c r="E60" i="1" s="1"/>
  <c r="D62" i="1" s="1"/>
  <c r="E62" i="1" s="1"/>
  <c r="F81" i="1"/>
  <c r="E11" i="1" s="1"/>
  <c r="F87" i="1"/>
  <c r="D47" i="1"/>
  <c r="E47" i="1" s="1"/>
  <c r="E48" i="1" s="1"/>
  <c r="F170" i="1"/>
  <c r="F172" i="1" s="1"/>
  <c r="E21" i="1" s="1"/>
  <c r="C125" i="1"/>
  <c r="C27" i="3"/>
  <c r="D73" i="1"/>
  <c r="C146" i="1"/>
  <c r="E146" i="1" s="1"/>
  <c r="C150" i="1"/>
  <c r="E150" i="1" s="1"/>
  <c r="D74" i="1"/>
  <c r="E74" i="1" s="1"/>
  <c r="C148" i="1"/>
  <c r="E148" i="1" s="1"/>
  <c r="E144" i="1"/>
  <c r="D49" i="1" l="1"/>
  <c r="E12" i="1"/>
  <c r="E16" i="1"/>
  <c r="F75" i="1"/>
  <c r="E10" i="1" s="1"/>
  <c r="E63" i="1"/>
  <c r="F152" i="1"/>
  <c r="E19" i="1" s="1"/>
  <c r="C28" i="3"/>
  <c r="C33" i="3"/>
  <c r="C25" i="2" s="1"/>
  <c r="C28" i="2"/>
  <c r="C126" i="1"/>
  <c r="D127" i="1" s="1"/>
  <c r="E127" i="1" s="1"/>
  <c r="D128" i="1" s="1"/>
  <c r="E128" i="1" s="1"/>
  <c r="F129" i="1" s="1"/>
  <c r="E17" i="1" s="1"/>
  <c r="D64" i="1" l="1"/>
  <c r="E15" i="1"/>
  <c r="C27" i="2"/>
  <c r="C33" i="2"/>
  <c r="C30" i="2"/>
  <c r="F161" i="1"/>
  <c r="E14" i="1" s="1"/>
  <c r="C26" i="2"/>
  <c r="C17" i="2"/>
  <c r="C23" i="2" s="1"/>
  <c r="C32" i="2" s="1"/>
  <c r="C34" i="2" l="1"/>
  <c r="C35" i="2" s="1"/>
  <c r="C49" i="1" l="1"/>
  <c r="E49" i="1" s="1"/>
  <c r="E50" i="1" s="1"/>
  <c r="D51" i="1" s="1"/>
  <c r="E51" i="1" s="1"/>
  <c r="F52" i="1" s="1"/>
  <c r="E8" i="1" s="1"/>
  <c r="C64" i="1"/>
  <c r="E64" i="1" s="1"/>
  <c r="E65" i="1" s="1"/>
  <c r="D66" i="1" s="1"/>
  <c r="E66" i="1" s="1"/>
  <c r="F67" i="1" s="1"/>
  <c r="E9" i="1" l="1"/>
  <c r="F89" i="1"/>
  <c r="F174" i="1" l="1"/>
  <c r="E7" i="1"/>
  <c r="D179" i="1" l="1"/>
  <c r="E179" i="1" s="1"/>
  <c r="F180" i="1" s="1"/>
  <c r="F182" i="1" s="1"/>
  <c r="E22" i="1" s="1"/>
  <c r="F185" i="1" l="1"/>
  <c r="F189" i="1" s="1"/>
  <c r="E24" i="1" s="1"/>
  <c r="E23" i="1"/>
  <c r="F23" i="1" l="1"/>
  <c r="F13" i="1"/>
  <c r="F20" i="1"/>
  <c r="F18" i="1"/>
  <c r="F11" i="1"/>
  <c r="F21" i="1"/>
  <c r="F19" i="1"/>
  <c r="F16" i="1"/>
  <c r="F12" i="1"/>
  <c r="F17" i="1"/>
  <c r="F10" i="1"/>
  <c r="F14" i="1"/>
  <c r="F15" i="1"/>
  <c r="F8" i="1"/>
  <c r="F9" i="1"/>
  <c r="F7" i="1"/>
  <c r="F22" i="1"/>
</calcChain>
</file>

<file path=xl/comments1.xml><?xml version="1.0" encoding="utf-8"?>
<comments xmlns="http://schemas.openxmlformats.org/spreadsheetml/2006/main">
  <authors>
    <author/>
  </authors>
  <commentList>
    <comment ref="A5" authorId="0">
      <text>
        <r>
          <rPr>
            <sz val="10"/>
            <color rgb="FF000000"/>
            <rFont val="Arial"/>
            <scheme val="minor"/>
          </rPr>
          <t>======
ID#AAAAbikNW7I
Clauber Bridi    (2021-04-05 11:24:37)
Qualquer custo previsto no edital e não contemplado nesta planilha modelo deverá ser devidamente incluído</t>
        </r>
      </text>
    </comment>
    <comment ref="B35" authorId="0">
      <text>
        <r>
          <rPr>
            <sz val="10"/>
            <color rgb="FF000000"/>
            <rFont val="Arial"/>
            <scheme val="minor"/>
          </rPr>
          <t>======
ID#AAAAbikNW6o
Clauber Bridi    (2021-04-05 11:24:37)
Informar o fator de utilização das equipes de coleta. 
Por exemplo:
Equipes com utilização integral = 100%
Equipes com utilização parcial = n° horas trabalhadas por semana /44 horas</t>
        </r>
      </text>
    </comment>
    <comment ref="D41" authorId="0">
      <text>
        <r>
          <rPr>
            <sz val="10"/>
            <color rgb="FF000000"/>
            <rFont val="Arial"/>
            <scheme val="minor"/>
          </rPr>
          <t>======
ID#AAAAbikNW60
Clauber Bridi    (2021-04-05 11:24:37)
Informar o Piso da categoria fixado na Convenção Coletiva</t>
        </r>
      </text>
    </comment>
    <comment ref="D42" authorId="0">
      <text>
        <r>
          <rPr>
            <sz val="10"/>
            <color rgb="FF000000"/>
            <rFont val="Arial"/>
            <scheme val="minor"/>
          </rPr>
          <t>======
ID#AAAAbikNW6E
Clauber Bridi    (2021-04-05 11:24:37)
Informar o valor do salário Mínimo Nacional</t>
        </r>
      </text>
    </comment>
    <comment ref="C43" authorId="0">
      <text>
        <r>
          <rPr>
            <sz val="10"/>
            <color rgb="FF000000"/>
            <rFont val="Arial"/>
            <scheme val="minor"/>
          </rPr>
          <t>======
ID#AAAAbikNW5w
Clauber Bridi    (2021-04-05 11:24:37)
Informar o número de horas extras trabalhadas em horário diurno nos domingos e feriados</t>
        </r>
      </text>
    </comment>
    <comment ref="C44" authorId="0">
      <text>
        <r>
          <rPr>
            <sz val="10"/>
            <color rgb="FF000000"/>
            <rFont val="Arial"/>
            <scheme val="minor"/>
          </rPr>
          <t>======
ID#AAAAbikNW5Y
Clauber Bridi    (2021-04-05 11:24:37)
Informar o número de horas extras trabalhadas em horário diurno de segunda a sábado</t>
        </r>
      </text>
    </comment>
    <comment ref="A45" authorId="0">
      <text>
        <r>
          <rPr>
            <sz val="10"/>
            <color rgb="FF000000"/>
            <rFont val="Arial"/>
            <scheme val="minor"/>
          </rPr>
          <t>======
ID#AAAAbikNW6w
Clauber Bridi    (2021-04-05 11:24:37)
Cálculo do descanso semanal remunerado incidente sobre as horas extras habitualmente prestadas. Considerada a média de 63 feriados + domingos e 302 dias trabalhados por ano</t>
        </r>
      </text>
    </comment>
    <comment ref="C46" authorId="0">
      <text>
        <r>
          <rPr>
            <sz val="10"/>
            <color rgb="FF000000"/>
            <rFont val="Arial"/>
            <scheme val="minor"/>
          </rPr>
          <t>======
ID#AAAAbikNW7M
Clauber Bridi    (2021-04-05 11:24:37)
Informar 1 se a base de cálculo for o Salário Mínimo Nacional; Informar 2 se a base de cálculo for o Piso da Categoria;</t>
        </r>
      </text>
    </comment>
    <comment ref="C47" authorId="0">
      <text>
        <r>
          <rPr>
            <sz val="10"/>
            <color rgb="FF000000"/>
            <rFont val="Arial"/>
            <scheme val="minor"/>
          </rPr>
          <t>======
ID#AAAAbikNW8E
Clauber Bridi    (2021-04-05 11:24:37)
Percentual estabelecido nas Normas de Segurança de Trabalho ou pelo laudo de responsável técnico devidamente habilitado</t>
        </r>
      </text>
    </comment>
    <comment ref="C49" authorId="0">
      <text>
        <r>
          <rPr>
            <sz val="10"/>
            <color rgb="FF000000"/>
            <rFont val="Arial"/>
            <scheme val="minor"/>
          </rPr>
          <t>======
ID#AAAAbikNW7w
Clauber Bridi    (2021-04-05 11:24:37)
Preencher a planilha Encargos Sociais e CAGED</t>
        </r>
      </text>
    </comment>
    <comment ref="C51" authorId="0">
      <text>
        <r>
          <rPr>
            <sz val="10"/>
            <color rgb="FF000000"/>
            <rFont val="Arial"/>
            <scheme val="minor"/>
          </rPr>
          <t>======
ID#AAAAbikNW7E
Clauber Bridi    (2021-04-05 11:24:37)
Informar a quantidade de trabalhadores na função</t>
        </r>
      </text>
    </comment>
    <comment ref="D71" authorId="0">
      <text>
        <r>
          <rPr>
            <sz val="10"/>
            <color rgb="FF000000"/>
            <rFont val="Arial"/>
            <scheme val="minor"/>
          </rPr>
          <t>======
ID#AAAAbikNW48
Clauber Bridi    (2021-04-05 11:24:37)
Informar o valor unitário do VT no município</t>
        </r>
      </text>
    </comment>
    <comment ref="C72" authorId="0">
      <text>
        <r>
          <rPr>
            <sz val="10"/>
            <color rgb="FF000000"/>
            <rFont val="Arial"/>
            <scheme val="minor"/>
          </rPr>
          <t>======
ID#AAAAbikNW5A
Clauber Bridi    (2021-04-05 11:24:37)
Informar o número médio de dias trabalhados por mês</t>
        </r>
      </text>
    </comment>
    <comment ref="D74" authorId="0">
      <text>
        <r>
          <rPr>
            <sz val="10"/>
            <color rgb="FF000000"/>
            <rFont val="Arial"/>
            <scheme val="minor"/>
          </rPr>
          <t>======
ID#AAAAbikNW5Q
Clauber Bridi    (2021-04-05 11:24:37)
Valor Unitário considerando o desconto legal de até 6% do salário</t>
        </r>
      </text>
    </comment>
    <comment ref="D80" authorId="0">
      <text>
        <r>
          <rPr>
            <sz val="10"/>
            <color rgb="FF000000"/>
            <rFont val="Arial"/>
            <scheme val="minor"/>
          </rPr>
          <t>======
ID#AAAAbikNW5g
Clauber Bridi    (2021-04-05 11:24:37)
Informar o valor unitário diário do vale refeição, considerando o desconto aplicável ao funcionário, conforme Convenção Coletiva da categoria.</t>
        </r>
      </text>
    </comment>
    <comment ref="D86" authorId="0">
      <text>
        <r>
          <rPr>
            <sz val="10"/>
            <color rgb="FF000000"/>
            <rFont val="Arial"/>
            <scheme val="minor"/>
          </rPr>
          <t>======
ID#AAAAbikNW68
Clauber Bridi    (2021-04-05 11:24:37)
Informar o valor mensal do auxilio alimentação, considerando o desconto aplicável ao funcionário, conforme Convenção Coletiva da categoria</t>
        </r>
      </text>
    </comment>
    <comment ref="C96" authorId="0">
      <text>
        <r>
          <rPr>
            <sz val="10"/>
            <color rgb="FF000000"/>
            <rFont val="Arial"/>
            <scheme val="minor"/>
          </rPr>
          <t>======
ID#AAAAbikNW74
Clauber Bridi    (2021-04-05 11:24:37)
Informar a durabilidade estimada em meses, para cada EPI</t>
        </r>
      </text>
    </comment>
    <comment ref="D96" authorId="0">
      <text>
        <r>
          <rPr>
            <sz val="10"/>
            <color rgb="FF000000"/>
            <rFont val="Arial"/>
            <scheme val="minor"/>
          </rPr>
          <t>======
ID#AAAAbikNW7s
Clauber Bridi    (2021-04-05 11:24:37)
Informar o valor unitário estimado para aquisição de cada EPI</t>
        </r>
      </text>
    </comment>
    <comment ref="C100" authorId="0">
      <text>
        <r>
          <rPr>
            <sz val="10"/>
            <color rgb="FF000000"/>
            <rFont val="Arial"/>
            <scheme val="minor"/>
          </rPr>
          <t>======
ID#AAAAbikNW5s
Clauber Bridi    (2021-04-05 11:24:37)
Informar a durabilidade estimada em meses, para cada EPI</t>
        </r>
      </text>
    </comment>
    <comment ref="D100" authorId="0">
      <text>
        <r>
          <rPr>
            <sz val="10"/>
            <color rgb="FF000000"/>
            <rFont val="Arial"/>
            <scheme val="minor"/>
          </rPr>
          <t>======
ID#AAAAbikNW6s
Clauber Bridi    (2021-04-05 11:24:37)
Informar o valor unitário estimado para aquisição de cada EPI</t>
        </r>
      </text>
    </comment>
    <comment ref="D113" authorId="0">
      <text>
        <r>
          <rPr>
            <sz val="10"/>
            <color rgb="FF000000"/>
            <rFont val="Arial"/>
            <scheme val="minor"/>
          </rPr>
          <t>======
ID#AAAAbikNW70
Clauber Bridi    (2021-04-05 11:24:37)
Informar o preço unitário do chassis do trator 75hp</t>
        </r>
      </text>
    </comment>
    <comment ref="C114" authorId="0">
      <text>
        <r>
          <rPr>
            <sz val="10"/>
            <color rgb="FF000000"/>
            <rFont val="Arial"/>
            <scheme val="minor"/>
          </rPr>
          <t>======
ID#AAAAbikNW7U
Clauber Bridi    (2021-04-05 11:24:37)
Informar a vida útil estimada para o trator, em anos</t>
        </r>
      </text>
    </comment>
    <comment ref="C115" authorId="0">
      <text>
        <r>
          <rPr>
            <sz val="10"/>
            <color rgb="FF000000"/>
            <rFont val="Arial"/>
            <scheme val="minor"/>
          </rPr>
          <t>======
ID#AAAAbikNW6g
Clauber Bridi    (2021-04-05 11:24:37)
Na elaboração do orçamento-base da licitação, informar 0 (zero). Na proposta da licitante, informar a idade do veículo proposto.</t>
        </r>
      </text>
    </comment>
    <comment ref="C116" authorId="0">
      <text>
        <r>
          <rPr>
            <sz val="10"/>
            <color rgb="FF000000"/>
            <rFont val="Arial"/>
            <scheme val="minor"/>
          </rPr>
          <t>======
ID#AAAAbikNW5o
Clauber Bridi    (2021-04-05 11:24:37)
Informar o valor da depreciação do caminhão, adotando o valor sugerido pelo TCE ou outro valor estimado</t>
        </r>
      </text>
    </comment>
    <comment ref="C118" authorId="0">
      <text>
        <r>
          <rPr>
            <sz val="10"/>
            <color rgb="FF000000"/>
            <rFont val="Arial"/>
            <scheme val="minor"/>
          </rPr>
          <t>======
ID#AAAAbikNW6Y
Clauber Bridi    (2021-04-05 11:24:37)
Informar a quantidade de tratores com roçadeira
======
ID#AAAAbikNW8Q
Clauber Bridi    (2021-04-05 11:24:37)
Informar a vida útil estimada para a roçadeira, em anos</t>
        </r>
      </text>
    </comment>
    <comment ref="D118" authorId="0">
      <text>
        <r>
          <rPr>
            <sz val="10"/>
            <color rgb="FF000000"/>
            <rFont val="Arial"/>
            <scheme val="minor"/>
          </rPr>
          <t>======
ID#AAAAbikNW6M
Clauber Bridi    (2021-04-05 11:24:37)
Informar o preço unitário do equipamento roçadeira</t>
        </r>
      </text>
    </comment>
    <comment ref="C119" authorId="0">
      <text>
        <r>
          <rPr>
            <sz val="10"/>
            <color rgb="FF000000"/>
            <rFont val="Arial"/>
            <scheme val="minor"/>
          </rPr>
          <t>======
ID#AAAAbikNW8Y
Clauber Bridi    (2021-04-05 11:24:37)
Na elaboração do orçamento-base da licitação, informar 0 (zero). Na proposta da licitante, informar a idade do compactador proposto.</t>
        </r>
      </text>
    </comment>
    <comment ref="C120" authorId="0">
      <text>
        <r>
          <rPr>
            <sz val="10"/>
            <color rgb="FF000000"/>
            <rFont val="Arial"/>
            <scheme val="minor"/>
          </rPr>
          <t>======
ID#AAAAbikNW5c
Clauber Bridi    (2021-04-05 11:24:37)
Informar o valor da depreciação do compactador, adotando o valor sugerido pelo TCE ou outro valor estimado</t>
        </r>
      </text>
    </comment>
    <comment ref="C124" authorId="0">
      <text>
        <r>
          <rPr>
            <sz val="10"/>
            <color rgb="FF000000"/>
            <rFont val="Arial"/>
            <scheme val="minor"/>
          </rPr>
          <t>======
ID#AAAAbikNW6k
Clauber Bridi    (2021-04-05 11:24:37)
Informar a taxa de juros anual para remuneração do capital. Recomenda-se o uso da Taxa SELIC</t>
        </r>
      </text>
    </comment>
    <comment ref="D134" authorId="0">
      <text>
        <r>
          <rPr>
            <sz val="10"/>
            <color rgb="FF000000"/>
            <rFont val="Arial"/>
            <scheme val="minor"/>
          </rPr>
          <t>======
ID#AAAAbikNW5E
Clauber Bridi    (2021-04-05 11:24:37)
Informar o valor do seguro obrigatório e licenciamento anual de um caminhão</t>
        </r>
      </text>
    </comment>
    <comment ref="B140" authorId="0">
      <text>
        <r>
          <rPr>
            <sz val="10"/>
            <color rgb="FF000000"/>
            <rFont val="Arial"/>
            <scheme val="minor"/>
          </rPr>
          <t>======
ID#AAAAbikNW7g
Clauber Bridi    (2021-04-05 11:24:37)
Informar a quantidade de horas trabalhadas, de acordo com o projeto básico</t>
        </r>
      </text>
    </comment>
    <comment ref="C143" authorId="0">
      <text>
        <r>
          <rPr>
            <sz val="10"/>
            <color rgb="FF000000"/>
            <rFont val="Arial"/>
            <scheme val="minor"/>
          </rPr>
          <t>======
ID#AAAAbikNW5I
Clauber Bridi    (2021-04-05 11:24:37)
Informar o consumo estimado do veículo em L/h</t>
        </r>
      </text>
    </comment>
    <comment ref="D143" authorId="0">
      <text>
        <r>
          <rPr>
            <sz val="10"/>
            <color rgb="FF000000"/>
            <rFont val="Arial"/>
            <scheme val="minor"/>
          </rPr>
          <t>======
ID#AAAAbikNW6I
Clauber Bridi    (2021-04-05 11:24:37)
Informar o preço unitário do combustivel</t>
        </r>
      </text>
    </comment>
    <comment ref="C145" authorId="0">
      <text>
        <r>
          <rPr>
            <sz val="10"/>
            <color rgb="FF000000"/>
            <rFont val="Arial"/>
            <scheme val="minor"/>
          </rPr>
          <t>======
ID#AAAAbikNW6A
Clauber Bridi    (2021-04-05 11:24:37)
Informar o consumo de óleo do motor a cada 250h</t>
        </r>
      </text>
    </comment>
    <comment ref="C147" authorId="0">
      <text>
        <r>
          <rPr>
            <sz val="10"/>
            <color rgb="FF000000"/>
            <rFont val="Arial"/>
            <scheme val="minor"/>
          </rPr>
          <t>======
ID#AAAAbikNW8U
Clauber Bridi    (2021-04-05 11:24:37)
Informar o consumo de óleo hidráulico a cada 250h</t>
        </r>
      </text>
    </comment>
    <comment ref="D147" authorId="0">
      <text>
        <r>
          <rPr>
            <sz val="10"/>
            <color rgb="FF000000"/>
            <rFont val="Arial"/>
            <scheme val="minor"/>
          </rPr>
          <t>======
ID#AAAAbikNW7k
Clauber Bridi    (2021-04-05 11:24:37)
Informar o preço unitário do litro do óleo hidráulico</t>
        </r>
      </text>
    </comment>
    <comment ref="C149" authorId="0">
      <text>
        <r>
          <rPr>
            <sz val="10"/>
            <color rgb="FF000000"/>
            <rFont val="Arial"/>
            <scheme val="minor"/>
          </rPr>
          <t>======
ID#AAAAbikNW78
Clauber Bridi    (2021-04-05 11:24:37)
Informar o consumo de graxa a cada 250h</t>
        </r>
      </text>
    </comment>
    <comment ref="D149" authorId="0">
      <text>
        <r>
          <rPr>
            <sz val="10"/>
            <color rgb="FF000000"/>
            <rFont val="Arial"/>
            <scheme val="minor"/>
          </rPr>
          <t>======
ID#AAAAbikNW7Q
Clauber Bridi    (2021-04-05 11:24:37)
Informar o preço unitário do litro da graxa</t>
        </r>
      </text>
    </comment>
    <comment ref="D156" authorId="0">
      <text>
        <r>
          <rPr>
            <sz val="10"/>
            <color rgb="FF000000"/>
            <rFont val="Arial"/>
            <scheme val="minor"/>
          </rPr>
          <t>======
ID#AAAAbikNW8M
Clauber Bridi    (2021-04-05 11:24:37)
Informar o custo de manutenção em R$/km rodado</t>
        </r>
      </text>
    </comment>
    <comment ref="A163" authorId="0">
      <text>
        <r>
          <rPr>
            <sz val="10"/>
            <color rgb="FF000000"/>
            <rFont val="Arial"/>
            <scheme val="minor"/>
          </rPr>
          <t>======
ID#AAAAbikNW8A
Clauber Bridi    (2021-04-05 11:24:37)
Especificar somente quando for exigido no Projeto Básico</t>
        </r>
      </text>
    </comment>
    <comment ref="D166" authorId="0">
      <text>
        <r>
          <rPr>
            <sz val="10"/>
            <color rgb="FF000000"/>
            <rFont val="Arial"/>
            <scheme val="minor"/>
          </rPr>
          <t>======
ID#AAAAbikNW6Q
Clauber Bridi    (2021-04-05 11:24:37)
Informar o valor total para instalação do equipamento de monitoramento da frota, se houver previsão no Projeto Básico</t>
        </r>
      </text>
    </comment>
    <comment ref="D168" authorId="0">
      <text>
        <r>
          <rPr>
            <sz val="10"/>
            <color rgb="FF000000"/>
            <rFont val="Arial"/>
            <scheme val="minor"/>
          </rPr>
          <t>======
ID#AAAAbikNW7c
Clauber Bridi    (2021-04-05 11:24:37)
Informar o valor unitário mensal para manutenção dos equipamentos de monitoramento</t>
        </r>
      </text>
    </comment>
    <comment ref="C179" authorId="0">
      <text>
        <r>
          <rPr>
            <sz val="10"/>
            <color rgb="FF000000"/>
            <rFont val="Arial"/>
            <scheme val="minor"/>
          </rPr>
          <t>======
ID#AAAAbikNW7A
Clauber Bridi    (2021-04-05 11:24:37)
Preencher a aba 4.BDI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Dc8LnjQFE0a2MdiL+vN1QdiwpOw=="/>
    </ext>
  </extLst>
</comments>
</file>

<file path=xl/comments2.xml><?xml version="1.0" encoding="utf-8"?>
<comments xmlns="http://schemas.openxmlformats.org/spreadsheetml/2006/main">
  <authors>
    <author/>
  </authors>
  <commentList>
    <comment ref="C12" authorId="0">
      <text>
        <r>
          <rPr>
            <sz val="10"/>
            <color rgb="FF000000"/>
            <rFont val="Arial"/>
            <scheme val="minor"/>
          </rPr>
          <t>======
ID#AAAAbikNW5U
Clauber Bridi    (2021-04-05 11:24:37)
Informar o % de Administração Central estimado</t>
        </r>
      </text>
    </comment>
    <comment ref="C13" authorId="0">
      <text>
        <r>
          <rPr>
            <sz val="10"/>
            <color rgb="FF000000"/>
            <rFont val="Arial"/>
            <scheme val="minor"/>
          </rPr>
          <t>======
ID#AAAAbikNW8I
Clauber Bridi    (2021-04-05 11:24:37)
Informar o % de Seguros, Riscos e Garantia estimado</t>
        </r>
      </text>
    </comment>
    <comment ref="C14" authorId="0">
      <text>
        <r>
          <rPr>
            <sz val="10"/>
            <color rgb="FF000000"/>
            <rFont val="Arial"/>
            <scheme val="minor"/>
          </rPr>
          <t>======
ID#AAAAbikNW6c
Clauber Bridi    (2021-04-05 11:24:37)
Informar o % de Lucro estimado</t>
        </r>
      </text>
    </comment>
    <comment ref="E15" authorId="0">
      <text>
        <r>
          <rPr>
            <sz val="10"/>
            <color rgb="FF000000"/>
            <rFont val="Arial"/>
            <scheme val="minor"/>
          </rPr>
          <t>======
ID#AAAAbikNW50
Clauber Bridi    (2021-04-05 11:24:37)
Informar o valor anual da taxa financeira, em percentual. Admite-se utilizar a SELIC</t>
        </r>
      </text>
    </comment>
    <comment ref="C16" authorId="0">
      <text>
        <r>
          <rPr>
            <sz val="10"/>
            <color rgb="FF000000"/>
            <rFont val="Arial"/>
            <scheme val="minor"/>
          </rPr>
          <t>======
ID#AAAAbikNW6U
Clauber Bridi    (2021-04-05 11:24:37)
Informar o percentual de ISS, de acordo com a legislação tributária do município onde serão prestados os serviços. De 2% até o limite de 5%.</t>
        </r>
      </text>
    </comment>
    <comment ref="E16" authorId="0">
      <text>
        <r>
          <rPr>
            <sz val="10"/>
            <color rgb="FF000000"/>
            <rFont val="Arial"/>
            <scheme val="minor"/>
          </rPr>
          <t>======
ID#AAAAbikNW64
Clauber Bridi    (2021-04-05 11:24:37)
Informar a média de dias úteis entre data de pagamento prevista no contrato e a data final do período de adimplemento da parcela</t>
        </r>
      </text>
    </comment>
    <comment ref="C17" authorId="0">
      <text>
        <r>
          <rPr>
            <sz val="10"/>
            <color rgb="FF000000"/>
            <rFont val="Arial"/>
            <scheme val="minor"/>
          </rPr>
          <t>======
ID#AAAAbikNW5M
Clauber Bridi    (2021-04-05 11:24:37)
Informar o valor estimado de PIS/COFINS. 
1. Adotar 0,65% PIS + 3% COFINS quando o valor anual estimado do contrato for inferior ao limite para tributação pelo regime de incidência não-cumulativa (lucro presumido);
2. Adotar 1,65% PIS + 7,6% COFINS quando o valor anual estimado do contrato for superior ao limite para tributação pelo regime de incidência não-cumulativa (lucro real);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hPLtUA0l0jHsJx81wSfu76Xeik8w=="/>
    </ext>
  </extLst>
</comments>
</file>

<file path=xl/sharedStrings.xml><?xml version="1.0" encoding="utf-8"?>
<sst xmlns="http://schemas.openxmlformats.org/spreadsheetml/2006/main" count="375" uniqueCount="248">
  <si>
    <t>.</t>
  </si>
  <si>
    <t>1. Locação de Escavadeira - SEMAM</t>
  </si>
  <si>
    <t>Planilha de Composição de Custos</t>
  </si>
  <si>
    <t>Orçamento Sintético</t>
  </si>
  <si>
    <t>Descrição do Item</t>
  </si>
  <si>
    <t>Custo (R$/mês)</t>
  </si>
  <si>
    <t>%</t>
  </si>
  <si>
    <t xml:space="preserve">    3.1.1. Depreciação    </t>
  </si>
  <si>
    <t xml:space="preserve">    3.1.2. Remuneração do Capital    </t>
  </si>
  <si>
    <t>PREÇO TOTAL MENSAL COM A COLETA</t>
  </si>
  <si>
    <t>PREÇO POR HORA</t>
  </si>
  <si>
    <t>Quantitativos</t>
  </si>
  <si>
    <t>Mão-de-obra</t>
  </si>
  <si>
    <t>Quantidade</t>
  </si>
  <si>
    <t>Total de mão-de-obra (postos de trabalho)</t>
  </si>
  <si>
    <t>Veículos e Equipamentos</t>
  </si>
  <si>
    <t>Fator de utilização (FU)</t>
  </si>
  <si>
    <t>1. Mão-de-obra</t>
  </si>
  <si>
    <t>1.1. Operador</t>
  </si>
  <si>
    <t>Discriminação</t>
  </si>
  <si>
    <t>Unidade</t>
  </si>
  <si>
    <t>Custo unitário</t>
  </si>
  <si>
    <t>Subtotal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</si>
  <si>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</si>
  <si>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Piso da categoria (2)</t>
  </si>
  <si>
    <t>mês</t>
  </si>
  <si>
    <t>Salário mínimo nacional (1)</t>
  </si>
  <si>
    <t>Horas Extras (100%)</t>
  </si>
  <si>
    <t>hora</t>
  </si>
  <si>
    <t>Horas Extras (50%)</t>
  </si>
  <si>
    <t>Descanso Semanal Remunerado (DSR) - hora extra</t>
  </si>
  <si>
    <t>R$</t>
  </si>
  <si>
    <t>Base de cálculo da Insalubridade</t>
  </si>
  <si>
    <t>Adicional de Insalubridade</t>
  </si>
  <si>
    <t>Soma</t>
  </si>
  <si>
    <t>Encargos Sociais</t>
  </si>
  <si>
    <t>Total por Motorista</t>
  </si>
  <si>
    <t>Total do Efetivo</t>
  </si>
  <si>
    <t>homem</t>
  </si>
  <si>
    <t>Fator de utilização</t>
  </si>
  <si>
    <t>1.2. Auxiliar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</si>
  <si>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</si>
  <si>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1.3. Vale Transporte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</si>
  <si>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</si>
  <si>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Vale Transporte</t>
  </si>
  <si>
    <t>Dias Trabalhados por mês</t>
  </si>
  <si>
    <t>dia</t>
  </si>
  <si>
    <t>Auxiliar</t>
  </si>
  <si>
    <t>vale</t>
  </si>
  <si>
    <t>Motorista</t>
  </si>
  <si>
    <t>1.4. Vale-refeição (diário)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</si>
  <si>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</si>
  <si>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unidade</t>
  </si>
  <si>
    <t>1.5. Auxílio Alimentação (mensal)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</si>
  <si>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</si>
  <si>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Mensal com Mão-de-obra (R$/mês)</t>
  </si>
  <si>
    <t>2. Uniformes e Equipamentos de Proteção Individual</t>
  </si>
  <si>
    <t>2.1. Uniformes e EPIs</t>
  </si>
  <si>
    <t>Durabilidade (meses)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</si>
  <si>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</si>
  <si>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Camiseta e calça</t>
  </si>
  <si>
    <t>Luva</t>
  </si>
  <si>
    <t>Protetor auricular</t>
  </si>
  <si>
    <t>Botina</t>
  </si>
  <si>
    <t>Cone de sinalização</t>
  </si>
  <si>
    <t>Custo Mensal com Uniformes e EPIs (R$/mês)</t>
  </si>
  <si>
    <t>3. Veículos e Equipamentos</t>
  </si>
  <si>
    <t>3.1. Escavadeira</t>
  </si>
  <si>
    <t>3.1.1. Depreciação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</si>
  <si>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</si>
  <si>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aquisição do chassis</t>
  </si>
  <si>
    <t>Vida útil do chassis</t>
  </si>
  <si>
    <t>anos</t>
  </si>
  <si>
    <t xml:space="preserve"> </t>
  </si>
  <si>
    <t>Idade do veículo</t>
  </si>
  <si>
    <t>Depreciação do chassis</t>
  </si>
  <si>
    <t>Depreciação mensal</t>
  </si>
  <si>
    <t>Total da frota</t>
  </si>
  <si>
    <t>3.1.2. Remuneração do Capital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</si>
  <si>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</si>
  <si>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do chassis</t>
  </si>
  <si>
    <t>Taxa de juros anual nominal</t>
  </si>
  <si>
    <t>Valor do veículo proposto (V0)</t>
  </si>
  <si>
    <t>Investimento médio total do chassis</t>
  </si>
  <si>
    <t>Remuneração mensal de capital do chassis</t>
  </si>
  <si>
    <t>3.1.3. Impostos e Seguros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</si>
  <si>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</si>
  <si>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IPVA</t>
  </si>
  <si>
    <t>Licenciamento e Seguro obrigatório</t>
  </si>
  <si>
    <t>Impostos e seguros mensais</t>
  </si>
  <si>
    <t>3.1.4. Consumos</t>
  </si>
  <si>
    <t>Quantidade de horas trabalhadas mensal</t>
  </si>
  <si>
    <t>Consumo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</si>
  <si>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</si>
  <si>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óleo diesel / h trabalhada</t>
  </si>
  <si>
    <t>L/h</t>
  </si>
  <si>
    <t>Custo mensal com óleo diesel</t>
  </si>
  <si>
    <t>horas</t>
  </si>
  <si>
    <t xml:space="preserve">Custo de óleo do motor </t>
  </si>
  <si>
    <t>l/250 h</t>
  </si>
  <si>
    <t>Custo mensal com óleo do motor</t>
  </si>
  <si>
    <t>Custo de óleo hidráulico</t>
  </si>
  <si>
    <t>Custo mensal com óleo hidráulico</t>
  </si>
  <si>
    <t>Custo de graxa</t>
  </si>
  <si>
    <t>kg/250 h</t>
  </si>
  <si>
    <t>Custo mensal com graxa</t>
  </si>
  <si>
    <t>Custo com consumos</t>
  </si>
  <si>
    <t>R$/h trabalhada</t>
  </si>
  <si>
    <t>3.1.5. Manutenção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</si>
  <si>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</si>
  <si>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Custo de manutenção dos caminhões</t>
  </si>
  <si>
    <t>R$/km rodado</t>
  </si>
  <si>
    <t>Custo Mensal com Veículos e Equipamentos (R$/mês)</t>
  </si>
  <si>
    <t>4. Monitoramento da Frota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</si>
  <si>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</si>
  <si>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Implantação dos equipamentos de monitoramento</t>
  </si>
  <si>
    <t>cj</t>
  </si>
  <si>
    <t>Custo mensal com implantação</t>
  </si>
  <si>
    <t>Manutenção dos equipamentos de monitoramento</t>
  </si>
  <si>
    <t>Custo mensal com manutenção</t>
  </si>
  <si>
    <t>Custo Mensal com Monitoramento da Frota (R$/mês)</t>
  </si>
  <si>
    <t>CUSTO TOTAL MENSAL COM DESPESAS OPERACIONAIS (R$/mês)</t>
  </si>
  <si>
    <t>5. Benefícios e Despesas Indiretas - BDI</t>
  </si>
  <si>
    <r>
      <rPr>
        <b/>
        <sz val="9"/>
        <color theme="1"/>
        <rFont val="Arial"/>
      </rPr>
      <t xml:space="preserve">Total </t>
    </r>
    <r>
      <rPr>
        <b/>
        <u/>
        <sz val="9"/>
        <color theme="1"/>
        <rFont val="Arial"/>
      </rPr>
      <t>(R$)</t>
    </r>
  </si>
  <si>
    <t>Benefícios e despesas indiretas</t>
  </si>
  <si>
    <t>CUSTO MENSAL COM BDI</t>
  </si>
  <si>
    <t xml:space="preserve"> (R$/mês)</t>
  </si>
  <si>
    <t xml:space="preserve">PREÇO MENSAL TOTAL </t>
  </si>
  <si>
    <t>(R$/mês)</t>
  </si>
  <si>
    <t xml:space="preserve">PRODUTIVIDADE </t>
  </si>
  <si>
    <t>(h/mês)</t>
  </si>
  <si>
    <t xml:space="preserve">PREÇO POR HORA </t>
  </si>
  <si>
    <t>(R$/h)</t>
  </si>
  <si>
    <t xml:space="preserve">2. Composição dos Encargos Sociais </t>
  </si>
  <si>
    <t>Código</t>
  </si>
  <si>
    <t>Descrição</t>
  </si>
  <si>
    <t>Valor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</si>
  <si>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</si>
  <si>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</si>
  <si>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</si>
  <si>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</si>
  <si>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</si>
  <si>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</si>
  <si>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</si>
  <si>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</si>
  <si>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</si>
  <si>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</si>
  <si>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</si>
  <si>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</si>
  <si>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</si>
  <si>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</si>
  <si>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</si>
  <si>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</si>
  <si>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</si>
  <si>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SOMA GRUPO A</t>
  </si>
  <si>
    <t>B1</t>
  </si>
  <si>
    <t>Férias gozadas</t>
  </si>
  <si>
    <t>B2</t>
  </si>
  <si>
    <t>13º salário</t>
  </si>
  <si>
    <t>B3</t>
  </si>
  <si>
    <t>Licença Paternidade</t>
  </si>
  <si>
    <t>B4</t>
  </si>
  <si>
    <t>Faltas justificadas</t>
  </si>
  <si>
    <t>B5</t>
  </si>
  <si>
    <t>Auxilio acidente de trabalho</t>
  </si>
  <si>
    <t>B6</t>
  </si>
  <si>
    <t>Auxilio doença</t>
  </si>
  <si>
    <t>B</t>
  </si>
  <si>
    <t>SOMA GRUPO B</t>
  </si>
  <si>
    <t>C1</t>
  </si>
  <si>
    <t>Aviso prévio indenizado</t>
  </si>
  <si>
    <t>C2</t>
  </si>
  <si>
    <t xml:space="preserve">Férias indenizadas </t>
  </si>
  <si>
    <t>C3</t>
  </si>
  <si>
    <t>Férias indenizadas s/ aviso previo inden.</t>
  </si>
  <si>
    <t>C4</t>
  </si>
  <si>
    <t>Depósito rescisão sem justa causa</t>
  </si>
  <si>
    <t>C5</t>
  </si>
  <si>
    <t>Indenização adicional</t>
  </si>
  <si>
    <t>C</t>
  </si>
  <si>
    <t>SOMA GRUPO C</t>
  </si>
  <si>
    <t>D1</t>
  </si>
  <si>
    <t>Reincidência de Grupo A sobre Grupo B</t>
  </si>
  <si>
    <t>D2</t>
  </si>
  <si>
    <t>Reincidência de FGTS sobre aviso prévio indenizado</t>
  </si>
  <si>
    <t>D</t>
  </si>
  <si>
    <t>SOMA GRUPO D</t>
  </si>
  <si>
    <t>SOMA (A+B+C+D)</t>
  </si>
  <si>
    <t>CÁLCULO DAS VERBAS INDENIZATÓRIAS CNAE 81290</t>
  </si>
  <si>
    <t>3. CAGED</t>
  </si>
  <si>
    <t>Rio Grande do Sul  -  Atividades de limpeza não especificadas anteriormente - CNAE 81290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</si>
  <si>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</si>
  <si>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</si>
  <si>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</si>
  <si>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</si>
  <si>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</si>
  <si>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</si>
  <si>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</si>
  <si>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</si>
  <si>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</si>
  <si>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</si>
  <si>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Acordo</t>
  </si>
  <si>
    <t>Indicadores</t>
  </si>
  <si>
    <t>Estoque recuperado início do Período 01-01-2019</t>
  </si>
  <si>
    <t>Estoque recuperado final do Período 31-12-2019</t>
  </si>
  <si>
    <t>Variação Emprego Absoluta de 01-01-2019 a 31-12-2019</t>
  </si>
  <si>
    <t>Estoque Médio</t>
  </si>
  <si>
    <t>% Demitidos s/ Justa Causa em relação ao Estoque Médio</t>
  </si>
  <si>
    <t>Taxa de Rotatividade</t>
  </si>
  <si>
    <t>Rotatividade temporal (meses)</t>
  </si>
  <si>
    <t>Dias ano</t>
  </si>
  <si>
    <t>1/3 de férias (dias)</t>
  </si>
  <si>
    <t>Férias (dias)</t>
  </si>
  <si>
    <t>13º Salário (dias)</t>
  </si>
  <si>
    <t>Dias de Aviso prévio</t>
  </si>
  <si>
    <t>Multa FGTS</t>
  </si>
  <si>
    <t>4. Composição do BDI - Benefícios e Despesas Indiretas</t>
  </si>
  <si>
    <t>Referência estudo TCE</t>
  </si>
  <si>
    <t>1° Quartil</t>
  </si>
  <si>
    <t>Médio</t>
  </si>
  <si>
    <t>3° Quartil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</si>
  <si>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</si>
  <si>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</si>
  <si>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</si>
  <si>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</si>
  <si>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</si>
  <si>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</si>
  <si>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</si>
  <si>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</si>
  <si>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i</t>
  </si>
  <si>
    <t>Tributos - ISS</t>
  </si>
  <si>
    <t>T</t>
  </si>
  <si>
    <t>DU</t>
  </si>
  <si>
    <t>Tributos - PIS/COFINS</t>
  </si>
  <si>
    <t>Fórmula para o cálculo do BDI:</t>
  </si>
  <si>
    <t>{[(1+AC+SRG) x (1+L) x (1+DF)] / (1-T)} -1</t>
  </si>
  <si>
    <t>Resultado do cálculo do BDI:</t>
  </si>
  <si>
    <t>5. Depreciação Referencial TCE/RS (%)</t>
  </si>
  <si>
    <t>Idade do veículo (ano)</t>
  </si>
  <si>
    <t>Depreciação Média</t>
  </si>
  <si>
    <t>6. Remuneração de Capital</t>
  </si>
  <si>
    <t>Fórmula de cálculo da remuneração de capital:</t>
  </si>
  <si>
    <r>
      <rPr>
        <sz val="12"/>
        <color theme="1"/>
        <rFont val="Arial"/>
      </rPr>
      <t>J</t>
    </r>
    <r>
      <rPr>
        <vertAlign val="subscript"/>
        <sz val="12"/>
        <color rgb="FF000000"/>
        <rFont val="Arial"/>
      </rPr>
      <t>m</t>
    </r>
    <r>
      <rPr>
        <sz val="12"/>
        <color rgb="FF000000"/>
        <rFont val="Arial"/>
      </rPr>
      <t xml:space="preserve"> = remuneração de capital mensal</t>
    </r>
  </si>
  <si>
    <t>i = taxa de juros do mercado (sugere-se adotar a taxa SELIC)</t>
  </si>
  <si>
    <t>Im = investimento médio</t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</si>
  <si>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0</t>
    </r>
    <r>
      <rPr>
        <sz val="12"/>
        <color rgb="FF000000"/>
        <rFont val="Arial"/>
      </rPr>
      <t xml:space="preserve"> = valor inicial do bem</t>
    </r>
  </si>
  <si>
    <r>
      <rPr>
        <sz val="12"/>
        <color theme="1"/>
        <rFont val="Arial"/>
      </rPr>
      <t>V</t>
    </r>
    <r>
      <rPr>
        <vertAlign val="subscript"/>
        <sz val="12"/>
        <color rgb="FF000000"/>
        <rFont val="Arial"/>
      </rPr>
      <t>r</t>
    </r>
    <r>
      <rPr>
        <sz val="12"/>
        <color rgb="FF000000"/>
        <rFont val="Arial"/>
      </rPr>
      <t xml:space="preserve"> = valor residual do bem</t>
    </r>
  </si>
  <si>
    <t>n = vida útil do bem em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</si>
</sst>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&quot;R$ &quot;#,##0.00"/>
    <numFmt numFmtId="166" formatCode="&quot;R$ &quot;#,##0.00_);\(&quot;R$ &quot;#,##0.00\)"/>
    <numFmt numFmtId="167" formatCode="_-&quot;R$&quot;\ * #,##0.00_-;\-&quot;R$&quot;\ * #,##0.00_-;_-&quot;R$&quot;\ * &quot;-&quot;??_-;_-@"/>
    <numFmt numFmtId="168" formatCode="_(* #,##0_);_(* \(#,##0\);_(* &quot;-&quot;??_);_(@_)"/>
    <numFmt numFmtId="169" formatCode="_-* #,##0.00_-;\-* #,##0.00_-;_-* &quot;-&quot;??_-;_-@"/>
    <numFmt numFmtId="170" formatCode="_(* #,##0.000_);_(* \(#,##0.000\);_(* &quot;-&quot;??_);_(@_)"/>
    <numFmt numFmtId="171" formatCode="0.0000"/>
  </numFmts>
  <fonts count="28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4"/>
      <color theme="1"/>
      <name val="Arial"/>
    </font>
    <font>
      <sz val="10"/>
      <name val="Arial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u/>
      <sz val="10"/>
      <color rgb="FF0000FF"/>
      <name val="Arial"/>
    </font>
    <font>
      <b/>
      <sz val="9"/>
      <color theme="1"/>
      <name val="Arial"/>
    </font>
    <font>
      <sz val="8"/>
      <color theme="1"/>
      <name val="Arial"/>
    </font>
    <font>
      <u/>
      <sz val="10"/>
      <color rgb="FF0000FF"/>
      <name val="Arial"/>
    </font>
    <font>
      <sz val="10"/>
      <color rgb="FFFF0000"/>
      <name val="Arial"/>
    </font>
    <font>
      <sz val="9"/>
      <color theme="1"/>
      <name val="Arial"/>
    </font>
    <font>
      <i/>
      <sz val="10"/>
      <color theme="1"/>
      <name val="Arial"/>
    </font>
    <font>
      <b/>
      <sz val="10"/>
      <color rgb="FF000000"/>
      <name val="Arial"/>
    </font>
    <font>
      <b/>
      <sz val="12"/>
      <color rgb="FFFF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Arial"/>
    </font>
    <font>
      <sz val="13"/>
      <color theme="1"/>
      <name val="Arial"/>
    </font>
    <font>
      <u/>
      <sz val="10"/>
      <color rgb="FF0000FF"/>
      <name val="Arial"/>
    </font>
    <font>
      <b/>
      <sz val="10"/>
      <color rgb="FFFF0000"/>
      <name val="Arial"/>
    </font>
    <font>
      <sz val="10"/>
      <color theme="1"/>
      <name val="Calibri"/>
    </font>
    <font>
      <sz val="12"/>
      <color theme="1"/>
      <name val="Arial"/>
    </font>
    <font>
      <b/>
      <u/>
      <sz val="9"/>
      <color theme="1"/>
      <name val="Arial"/>
    </font>
    <font>
      <vertAlign val="subscript"/>
      <sz val="12"/>
      <color rgb="FF000000"/>
      <name val="Arial"/>
    </font>
    <font>
      <sz val="12"/>
      <color rgb="FF000000"/>
      <name val="Arial"/>
    </font>
  </fonts>
  <fills count="12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C0C0C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rgb="FFDDD9C3"/>
        <bgColor rgb="FFDDD9C3"/>
      </patternFill>
    </fill>
    <fill>
      <patternFill patternType="solid">
        <fgColor rgb="FFEEECE1"/>
        <bgColor rgb="FFEEECE1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4">
    <xf numFmtId="0" fontId="0" fillId="0" borderId="0" xfId="0" applyFont="1" applyAlignment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164" fontId="7" fillId="0" borderId="14" xfId="0" applyNumberFormat="1" applyFont="1" applyBorder="1" applyAlignment="1">
      <alignment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5" fontId="7" fillId="0" borderId="18" xfId="0" applyNumberFormat="1" applyFont="1" applyBorder="1" applyAlignment="1">
      <alignment vertical="center"/>
    </xf>
    <xf numFmtId="10" fontId="7" fillId="0" borderId="19" xfId="0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1" fillId="0" borderId="16" xfId="0" applyNumberFormat="1" applyFont="1" applyBorder="1" applyAlignment="1">
      <alignment vertical="center"/>
    </xf>
    <xf numFmtId="164" fontId="1" fillId="0" borderId="17" xfId="0" applyNumberFormat="1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horizontal="left" vertical="center"/>
    </xf>
    <xf numFmtId="4" fontId="7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/>
    </xf>
    <xf numFmtId="4" fontId="1" fillId="0" borderId="17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left" vertical="center"/>
    </xf>
    <xf numFmtId="165" fontId="7" fillId="0" borderId="20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horizontal="left" vertical="center"/>
    </xf>
    <xf numFmtId="4" fontId="7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vertical="center"/>
    </xf>
    <xf numFmtId="166" fontId="7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67" fontId="7" fillId="0" borderId="18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1" fontId="1" fillId="0" borderId="30" xfId="0" applyNumberFormat="1" applyFont="1" applyBorder="1" applyAlignment="1">
      <alignment horizontal="center" vertical="center"/>
    </xf>
    <xf numFmtId="164" fontId="7" fillId="0" borderId="31" xfId="0" applyNumberFormat="1" applyFont="1" applyBorder="1" applyAlignment="1">
      <alignment vertical="center"/>
    </xf>
    <xf numFmtId="4" fontId="7" fillId="0" borderId="32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1" fontId="7" fillId="0" borderId="33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164" fontId="1" fillId="0" borderId="2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4" fontId="7" fillId="0" borderId="9" xfId="0" applyNumberFormat="1" applyFont="1" applyBorder="1" applyAlignment="1">
      <alignment vertical="center"/>
    </xf>
    <xf numFmtId="9" fontId="7" fillId="3" borderId="35" xfId="0" applyNumberFormat="1" applyFont="1" applyFill="1" applyBorder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0" fontId="9" fillId="4" borderId="36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164" fontId="9" fillId="4" borderId="37" xfId="0" applyNumberFormat="1" applyFont="1" applyFill="1" applyBorder="1" applyAlignment="1">
      <alignment horizontal="center" vertical="center"/>
    </xf>
    <xf numFmtId="164" fontId="9" fillId="4" borderId="38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9" xfId="0" applyFont="1" applyBorder="1" applyAlignment="1">
      <alignment horizontal="center" vertical="center"/>
    </xf>
    <xf numFmtId="164" fontId="1" fillId="3" borderId="40" xfId="0" applyNumberFormat="1" applyFont="1" applyFill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2" fontId="1" fillId="3" borderId="18" xfId="0" applyNumberFormat="1" applyFont="1" applyFill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1" fontId="1" fillId="3" borderId="18" xfId="0" applyNumberFormat="1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164" fontId="1" fillId="0" borderId="18" xfId="0" applyNumberFormat="1" applyFont="1" applyBorder="1" applyAlignment="1">
      <alignment vertical="center"/>
    </xf>
    <xf numFmtId="164" fontId="7" fillId="4" borderId="35" xfId="0" applyNumberFormat="1" applyFont="1" applyFill="1" applyBorder="1" applyAlignment="1">
      <alignment horizontal="center" vertical="center"/>
    </xf>
    <xf numFmtId="164" fontId="1" fillId="3" borderId="4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169" fontId="1" fillId="0" borderId="0" xfId="0" applyNumberFormat="1" applyFont="1" applyAlignment="1">
      <alignment vertical="center"/>
    </xf>
    <xf numFmtId="164" fontId="9" fillId="4" borderId="41" xfId="0" applyNumberFormat="1" applyFont="1" applyFill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/>
    </xf>
    <xf numFmtId="164" fontId="1" fillId="3" borderId="18" xfId="0" applyNumberFormat="1" applyFont="1" applyFill="1" applyBorder="1" applyAlignment="1">
      <alignment vertical="center"/>
    </xf>
    <xf numFmtId="164" fontId="1" fillId="0" borderId="42" xfId="0" applyNumberFormat="1" applyFont="1" applyBorder="1" applyAlignment="1">
      <alignment horizontal="center" vertical="center"/>
    </xf>
    <xf numFmtId="0" fontId="1" fillId="3" borderId="43" xfId="0" applyFont="1" applyFill="1" applyBorder="1" applyAlignment="1">
      <alignment vertical="center"/>
    </xf>
    <xf numFmtId="168" fontId="1" fillId="0" borderId="18" xfId="0" applyNumberFormat="1" applyFont="1" applyBorder="1" applyAlignment="1">
      <alignment vertical="center"/>
    </xf>
    <xf numFmtId="164" fontId="7" fillId="4" borderId="47" xfId="0" applyNumberFormat="1" applyFont="1" applyFill="1" applyBorder="1" applyAlignment="1">
      <alignment vertical="center"/>
    </xf>
    <xf numFmtId="0" fontId="1" fillId="0" borderId="48" xfId="0" applyFont="1" applyBorder="1" applyAlignment="1">
      <alignment vertical="center"/>
    </xf>
    <xf numFmtId="168" fontId="1" fillId="0" borderId="49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0" borderId="49" xfId="0" applyNumberFormat="1" applyFont="1" applyBorder="1" applyAlignment="1">
      <alignment vertical="center"/>
    </xf>
    <xf numFmtId="164" fontId="1" fillId="3" borderId="1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0" fontId="9" fillId="4" borderId="37" xfId="0" applyFont="1" applyFill="1" applyBorder="1" applyAlignment="1">
      <alignment horizontal="center" vertical="center" wrapText="1"/>
    </xf>
    <xf numFmtId="13" fontId="1" fillId="3" borderId="1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164" fontId="1" fillId="0" borderId="11" xfId="0" applyNumberFormat="1" applyFont="1" applyBorder="1" applyAlignment="1">
      <alignment vertical="center"/>
    </xf>
    <xf numFmtId="164" fontId="7" fillId="4" borderId="4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164" fontId="7" fillId="0" borderId="5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4" fontId="7" fillId="0" borderId="5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4" borderId="52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3" borderId="18" xfId="0" applyNumberFormat="1" applyFont="1" applyFill="1" applyBorder="1" applyAlignment="1">
      <alignment vertical="center"/>
    </xf>
    <xf numFmtId="4" fontId="1" fillId="3" borderId="18" xfId="0" applyNumberFormat="1" applyFont="1" applyFill="1" applyBorder="1" applyAlignment="1">
      <alignment horizontal="center" vertical="center"/>
    </xf>
    <xf numFmtId="170" fontId="1" fillId="3" borderId="18" xfId="0" applyNumberFormat="1" applyFont="1" applyFill="1" applyBorder="1" applyAlignment="1">
      <alignment horizontal="center" vertical="center"/>
    </xf>
    <xf numFmtId="168" fontId="1" fillId="0" borderId="18" xfId="0" applyNumberFormat="1" applyFont="1" applyBorder="1" applyAlignment="1">
      <alignment horizontal="center" vertical="center"/>
    </xf>
    <xf numFmtId="170" fontId="1" fillId="0" borderId="18" xfId="0" applyNumberFormat="1" applyFont="1" applyBorder="1" applyAlignment="1">
      <alignment horizontal="center" vertical="center"/>
    </xf>
    <xf numFmtId="4" fontId="1" fillId="3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Border="1" applyAlignment="1">
      <alignment horizontal="center" vertical="center"/>
    </xf>
    <xf numFmtId="170" fontId="7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64" fontId="1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" fontId="7" fillId="2" borderId="38" xfId="0" applyNumberFormat="1" applyFont="1" applyFill="1" applyBorder="1" applyAlignment="1">
      <alignment horizontal="center" vertical="center"/>
    </xf>
    <xf numFmtId="164" fontId="15" fillId="7" borderId="53" xfId="0" applyNumberFormat="1" applyFont="1" applyFill="1" applyBorder="1" applyAlignment="1">
      <alignment horizontal="center"/>
    </xf>
    <xf numFmtId="4" fontId="7" fillId="2" borderId="35" xfId="0" applyNumberFormat="1" applyFont="1" applyFill="1" applyBorder="1" applyAlignment="1">
      <alignment horizontal="center" vertical="center"/>
    </xf>
    <xf numFmtId="4" fontId="16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17" fillId="0" borderId="55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0" fontId="17" fillId="0" borderId="27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left" vertical="center"/>
    </xf>
    <xf numFmtId="10" fontId="18" fillId="0" borderId="27" xfId="0" applyNumberFormat="1" applyFont="1" applyBorder="1" applyAlignment="1">
      <alignment horizontal="right" vertical="center"/>
    </xf>
    <xf numFmtId="0" fontId="17" fillId="8" borderId="55" xfId="0" applyFont="1" applyFill="1" applyBorder="1" applyAlignment="1">
      <alignment horizontal="left" vertical="center"/>
    </xf>
    <xf numFmtId="0" fontId="18" fillId="8" borderId="18" xfId="0" applyFont="1" applyFill="1" applyBorder="1" applyAlignment="1">
      <alignment horizontal="left" vertical="center"/>
    </xf>
    <xf numFmtId="10" fontId="18" fillId="8" borderId="27" xfId="0" applyNumberFormat="1" applyFont="1" applyFill="1" applyBorder="1" applyAlignment="1">
      <alignment horizontal="right" vertical="center"/>
    </xf>
    <xf numFmtId="0" fontId="4" fillId="0" borderId="18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10" fontId="1" fillId="0" borderId="0" xfId="0" applyNumberFormat="1" applyFont="1"/>
    <xf numFmtId="9" fontId="17" fillId="0" borderId="0" xfId="0" applyNumberFormat="1" applyFont="1" applyAlignment="1">
      <alignment horizontal="right" vertical="center"/>
    </xf>
    <xf numFmtId="0" fontId="17" fillId="0" borderId="18" xfId="0" applyFont="1" applyBorder="1" applyAlignment="1">
      <alignment horizontal="left" vertical="center" wrapText="1"/>
    </xf>
    <xf numFmtId="0" fontId="17" fillId="9" borderId="56" xfId="0" applyFont="1" applyFill="1" applyBorder="1" applyAlignment="1">
      <alignment horizontal="left" vertical="center"/>
    </xf>
    <xf numFmtId="0" fontId="18" fillId="9" borderId="20" xfId="0" applyFont="1" applyFill="1" applyBorder="1" applyAlignment="1">
      <alignment horizontal="left" vertical="center"/>
    </xf>
    <xf numFmtId="10" fontId="18" fillId="9" borderId="57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10" fontId="18" fillId="0" borderId="0" xfId="0" applyNumberFormat="1" applyFont="1" applyAlignment="1">
      <alignment horizontal="right" vertical="center"/>
    </xf>
    <xf numFmtId="0" fontId="19" fillId="6" borderId="43" xfId="0" applyFont="1" applyFill="1" applyBorder="1" applyAlignment="1">
      <alignment horizontal="left" vertical="center"/>
    </xf>
    <xf numFmtId="10" fontId="17" fillId="0" borderId="0" xfId="0" applyNumberFormat="1" applyFont="1" applyAlignment="1">
      <alignment horizontal="right" vertical="center"/>
    </xf>
    <xf numFmtId="0" fontId="17" fillId="6" borderId="43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22" fillId="0" borderId="0" xfId="0" applyFont="1"/>
    <xf numFmtId="0" fontId="1" fillId="0" borderId="0" xfId="0" applyFont="1" applyAlignment="1">
      <alignment horizontal="left"/>
    </xf>
    <xf numFmtId="0" fontId="5" fillId="0" borderId="16" xfId="0" applyFont="1" applyBorder="1"/>
    <xf numFmtId="0" fontId="4" fillId="0" borderId="19" xfId="0" applyFont="1" applyBorder="1"/>
    <xf numFmtId="0" fontId="5" fillId="0" borderId="58" xfId="0" applyFont="1" applyBorder="1"/>
    <xf numFmtId="0" fontId="5" fillId="3" borderId="27" xfId="0" applyFont="1" applyFill="1" applyBorder="1"/>
    <xf numFmtId="0" fontId="5" fillId="0" borderId="55" xfId="0" applyFont="1" applyBorder="1"/>
    <xf numFmtId="0" fontId="4" fillId="0" borderId="55" xfId="0" applyFont="1" applyBorder="1"/>
    <xf numFmtId="0" fontId="4" fillId="3" borderId="27" xfId="0" applyFont="1" applyFill="1" applyBorder="1"/>
    <xf numFmtId="0" fontId="4" fillId="0" borderId="58" xfId="0" applyFont="1" applyBorder="1"/>
    <xf numFmtId="0" fontId="4" fillId="3" borderId="59" xfId="0" applyFont="1" applyFill="1" applyBorder="1"/>
    <xf numFmtId="0" fontId="4" fillId="0" borderId="60" xfId="0" applyFont="1" applyBorder="1"/>
    <xf numFmtId="0" fontId="4" fillId="0" borderId="61" xfId="0" applyFont="1" applyBorder="1"/>
    <xf numFmtId="0" fontId="4" fillId="3" borderId="62" xfId="0" applyFont="1" applyFill="1" applyBorder="1"/>
    <xf numFmtId="0" fontId="4" fillId="0" borderId="27" xfId="0" applyFont="1" applyBorder="1"/>
    <xf numFmtId="0" fontId="1" fillId="0" borderId="48" xfId="0" applyFont="1" applyBorder="1"/>
    <xf numFmtId="0" fontId="4" fillId="0" borderId="7" xfId="0" applyFont="1" applyBorder="1"/>
    <xf numFmtId="0" fontId="4" fillId="0" borderId="8" xfId="0" applyFont="1" applyBorder="1"/>
    <xf numFmtId="0" fontId="7" fillId="0" borderId="0" xfId="0" applyFont="1"/>
    <xf numFmtId="0" fontId="5" fillId="0" borderId="63" xfId="0" applyFont="1" applyBorder="1"/>
    <xf numFmtId="10" fontId="5" fillId="0" borderId="27" xfId="0" applyNumberFormat="1" applyFont="1" applyBorder="1"/>
    <xf numFmtId="171" fontId="5" fillId="0" borderId="27" xfId="0" applyNumberFormat="1" applyFont="1" applyBorder="1"/>
    <xf numFmtId="0" fontId="5" fillId="0" borderId="27" xfId="0" applyFont="1" applyBorder="1"/>
    <xf numFmtId="9" fontId="5" fillId="0" borderId="27" xfId="0" applyNumberFormat="1" applyFont="1" applyBorder="1"/>
    <xf numFmtId="0" fontId="5" fillId="0" borderId="31" xfId="0" applyFont="1" applyBorder="1"/>
    <xf numFmtId="9" fontId="5" fillId="0" borderId="33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9" fontId="4" fillId="0" borderId="55" xfId="0" applyNumberFormat="1" applyFont="1" applyBorder="1"/>
    <xf numFmtId="9" fontId="4" fillId="0" borderId="18" xfId="0" applyNumberFormat="1" applyFont="1" applyBorder="1" applyAlignment="1">
      <alignment horizontal="center"/>
    </xf>
    <xf numFmtId="9" fontId="4" fillId="0" borderId="27" xfId="0" applyNumberFormat="1" applyFont="1" applyBorder="1"/>
    <xf numFmtId="0" fontId="4" fillId="0" borderId="64" xfId="0" applyFont="1" applyBorder="1" applyAlignment="1">
      <alignment horizontal="left" vertical="center"/>
    </xf>
    <xf numFmtId="0" fontId="4" fillId="0" borderId="65" xfId="0" applyFont="1" applyBorder="1" applyAlignment="1">
      <alignment horizontal="center" vertical="center"/>
    </xf>
    <xf numFmtId="10" fontId="4" fillId="3" borderId="15" xfId="0" applyNumberFormat="1" applyFont="1" applyFill="1" applyBorder="1" applyAlignment="1">
      <alignment horizontal="center" vertical="center"/>
    </xf>
    <xf numFmtId="10" fontId="4" fillId="0" borderId="55" xfId="0" applyNumberFormat="1" applyFont="1" applyBorder="1" applyAlignment="1">
      <alignment horizontal="right"/>
    </xf>
    <xf numFmtId="10" fontId="4" fillId="0" borderId="18" xfId="0" applyNumberFormat="1" applyFont="1" applyBorder="1" applyAlignment="1">
      <alignment horizontal="right"/>
    </xf>
    <xf numFmtId="10" fontId="4" fillId="0" borderId="27" xfId="0" applyNumberFormat="1" applyFont="1" applyBorder="1" applyAlignment="1">
      <alignment horizontal="right"/>
    </xf>
    <xf numFmtId="0" fontId="4" fillId="0" borderId="55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10" fontId="4" fillId="3" borderId="27" xfId="0" applyNumberFormat="1" applyFont="1" applyFill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 vertical="center"/>
    </xf>
    <xf numFmtId="10" fontId="4" fillId="3" borderId="18" xfId="0" applyNumberFormat="1" applyFont="1" applyFill="1" applyBorder="1" applyAlignment="1">
      <alignment horizontal="center"/>
    </xf>
    <xf numFmtId="10" fontId="4" fillId="0" borderId="27" xfId="0" applyNumberFormat="1" applyFont="1" applyBorder="1"/>
    <xf numFmtId="0" fontId="4" fillId="0" borderId="55" xfId="0" applyFont="1" applyBorder="1" applyAlignment="1">
      <alignment horizontal="right"/>
    </xf>
    <xf numFmtId="0" fontId="4" fillId="3" borderId="18" xfId="0" applyFont="1" applyFill="1" applyBorder="1" applyAlignment="1">
      <alignment horizontal="center"/>
    </xf>
    <xf numFmtId="0" fontId="4" fillId="0" borderId="56" xfId="0" applyFont="1" applyBorder="1" applyAlignment="1">
      <alignment horizontal="left" vertical="center"/>
    </xf>
    <xf numFmtId="10" fontId="4" fillId="3" borderId="57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0" fontId="4" fillId="0" borderId="67" xfId="0" applyNumberFormat="1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68" xfId="0" applyFont="1" applyBorder="1" applyAlignment="1">
      <alignment vertical="center"/>
    </xf>
    <xf numFmtId="0" fontId="5" fillId="8" borderId="69" xfId="0" applyFont="1" applyFill="1" applyBorder="1" applyAlignment="1">
      <alignment vertical="center" wrapText="1"/>
    </xf>
    <xf numFmtId="0" fontId="4" fillId="8" borderId="53" xfId="0" applyFont="1" applyFill="1" applyBorder="1" applyAlignment="1">
      <alignment vertical="center"/>
    </xf>
    <xf numFmtId="10" fontId="5" fillId="8" borderId="35" xfId="0" applyNumberFormat="1" applyFont="1" applyFill="1" applyBorder="1" applyAlignment="1">
      <alignment horizontal="center" vertical="center" wrapText="1"/>
    </xf>
    <xf numFmtId="10" fontId="4" fillId="0" borderId="56" xfId="0" applyNumberFormat="1" applyFont="1" applyBorder="1" applyAlignment="1">
      <alignment horizontal="right"/>
    </xf>
    <xf numFmtId="10" fontId="4" fillId="0" borderId="20" xfId="0" applyNumberFormat="1" applyFont="1" applyBorder="1" applyAlignment="1">
      <alignment horizontal="right"/>
    </xf>
    <xf numFmtId="10" fontId="4" fillId="0" borderId="57" xfId="0" applyNumberFormat="1" applyFont="1" applyBorder="1" applyAlignment="1">
      <alignment horizontal="right"/>
    </xf>
    <xf numFmtId="0" fontId="4" fillId="0" borderId="4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3" fillId="0" borderId="0" xfId="0" applyFont="1"/>
    <xf numFmtId="0" fontId="18" fillId="0" borderId="55" xfId="0" applyFont="1" applyBorder="1" applyAlignment="1">
      <alignment horizontal="center" vertical="center"/>
    </xf>
    <xf numFmtId="0" fontId="18" fillId="11" borderId="18" xfId="0" applyFont="1" applyFill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2" fontId="17" fillId="11" borderId="18" xfId="0" applyNumberFormat="1" applyFont="1" applyFill="1" applyBorder="1" applyAlignment="1">
      <alignment horizontal="right" vertical="center"/>
    </xf>
    <xf numFmtId="0" fontId="17" fillId="0" borderId="56" xfId="0" applyFont="1" applyBorder="1" applyAlignment="1">
      <alignment horizontal="center" vertical="center"/>
    </xf>
    <xf numFmtId="2" fontId="17" fillId="11" borderId="20" xfId="0" applyNumberFormat="1" applyFont="1" applyFill="1" applyBorder="1" applyAlignment="1">
      <alignment horizontal="right" vertical="center"/>
    </xf>
    <xf numFmtId="0" fontId="2" fillId="10" borderId="70" xfId="0" applyFont="1" applyFill="1" applyBorder="1" applyAlignment="1">
      <alignment horizontal="center"/>
    </xf>
    <xf numFmtId="0" fontId="1" fillId="0" borderId="71" xfId="0" applyFont="1" applyBorder="1"/>
    <xf numFmtId="0" fontId="24" fillId="0" borderId="71" xfId="0" applyFont="1" applyBorder="1" applyAlignment="1">
      <alignment horizontal="left"/>
    </xf>
    <xf numFmtId="0" fontId="24" fillId="0" borderId="72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164" fontId="6" fillId="2" borderId="9" xfId="0" applyNumberFormat="1" applyFont="1" applyFill="1" applyBorder="1" applyAlignment="1">
      <alignment horizontal="center" vertical="center"/>
    </xf>
    <xf numFmtId="0" fontId="3" fillId="0" borderId="10" xfId="0" applyFont="1" applyBorder="1"/>
    <xf numFmtId="0" fontId="3" fillId="0" borderId="11" xfId="0" applyFont="1" applyBorder="1"/>
    <xf numFmtId="164" fontId="7" fillId="0" borderId="16" xfId="0" applyNumberFormat="1" applyFont="1" applyBorder="1" applyAlignment="1">
      <alignment horizontal="left" vertical="center"/>
    </xf>
    <xf numFmtId="0" fontId="3" fillId="0" borderId="17" xfId="0" applyFont="1" applyBorder="1"/>
    <xf numFmtId="164" fontId="7" fillId="0" borderId="9" xfId="0" applyNumberFormat="1" applyFont="1" applyBorder="1" applyAlignment="1">
      <alignment horizontal="center" vertical="center"/>
    </xf>
    <xf numFmtId="0" fontId="3" fillId="0" borderId="25" xfId="0" applyFont="1" applyBorder="1"/>
    <xf numFmtId="0" fontId="7" fillId="0" borderId="21" xfId="0" applyFont="1" applyBorder="1" applyAlignment="1">
      <alignment horizontal="center" vertical="center"/>
    </xf>
    <xf numFmtId="0" fontId="3" fillId="0" borderId="22" xfId="0" applyFont="1" applyBorder="1"/>
    <xf numFmtId="0" fontId="3" fillId="0" borderId="34" xfId="0" applyFont="1" applyBorder="1"/>
    <xf numFmtId="0" fontId="10" fillId="6" borderId="44" xfId="0" applyFont="1" applyFill="1" applyBorder="1" applyAlignment="1">
      <alignment horizontal="left" vertical="center"/>
    </xf>
    <xf numFmtId="0" fontId="3" fillId="0" borderId="45" xfId="0" applyFont="1" applyBorder="1"/>
    <xf numFmtId="0" fontId="3" fillId="0" borderId="46" xfId="0" applyFont="1" applyBorder="1"/>
    <xf numFmtId="0" fontId="2" fillId="2" borderId="12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54" xfId="0" applyFont="1" applyBorder="1"/>
    <xf numFmtId="0" fontId="7" fillId="0" borderId="0" xfId="0" applyFont="1" applyAlignment="1">
      <alignment horizontal="center" wrapText="1"/>
    </xf>
    <xf numFmtId="0" fontId="0" fillId="0" borderId="0" xfId="0" applyFont="1" applyAlignment="1"/>
    <xf numFmtId="0" fontId="2" fillId="10" borderId="12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3" fillId="0" borderId="66" xfId="0" applyFont="1" applyBorder="1"/>
    <xf numFmtId="0" fontId="6" fillId="1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4</xdr:row>
      <xdr:rowOff>28575</xdr:rowOff>
    </xdr:from>
    <xdr:ext cx="1285875" cy="361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</xdr:row>
      <xdr:rowOff>9525</xdr:rowOff>
    </xdr:from>
    <xdr:ext cx="2038350" cy="371475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991"/>
  <sheetViews>
    <sheetView tabSelected="1" workbookViewId="0"/>
  </sheetViews>
  <sheetFormatPr defaultColWidth="12.5703125" defaultRowHeight="15" customHeight="1" x14ac:dyDescent="0.2"/>
  <cols>
    <col min="1" max="1" width="44.5703125" customWidth="1"/>
    <col min="2" max="2" width="16" customWidth="1"/>
    <col min="3" max="3" width="11.85546875" customWidth="1"/>
    <col min="4" max="4" width="14.7109375" customWidth="1"/>
    <col min="5" max="5" width="15.42578125" customWidth="1"/>
    <col min="6" max="6" width="13.28515625" customWidth="1"/>
    <col min="7" max="7" width="28.140625" customWidth="1"/>
    <col min="8" max="8" width="9.140625" customWidth="1"/>
    <col min="9" max="9" width="14.5703125" customWidth="1"/>
    <col min="10" max="10" width="13.42578125" customWidth="1"/>
    <col min="11" max="26" width="9.140625" customWidth="1"/>
  </cols>
  <sheetData>
    <row r="1" spans="1:26" ht="16.5" customHeight="1" x14ac:dyDescent="0.2">
      <c r="A1" s="1" t="s">
        <v>0</v>
      </c>
      <c r="B1" s="2"/>
      <c r="C1" s="2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2">
      <c r="A2" s="244" t="s">
        <v>1</v>
      </c>
      <c r="B2" s="245"/>
      <c r="C2" s="245"/>
      <c r="D2" s="245"/>
      <c r="E2" s="245"/>
      <c r="F2" s="246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1.75" customHeight="1" x14ac:dyDescent="0.2">
      <c r="A3" s="247" t="s">
        <v>2</v>
      </c>
      <c r="B3" s="248"/>
      <c r="C3" s="248"/>
      <c r="D3" s="248"/>
      <c r="E3" s="248"/>
      <c r="F3" s="249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0.5" customHeight="1" x14ac:dyDescent="0.2">
      <c r="A4" s="6"/>
      <c r="B4" s="2"/>
      <c r="C4" s="2"/>
      <c r="D4" s="3"/>
      <c r="E4" s="3"/>
      <c r="F4" s="7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">
      <c r="A5" s="250" t="s">
        <v>3</v>
      </c>
      <c r="B5" s="251"/>
      <c r="C5" s="251"/>
      <c r="D5" s="251"/>
      <c r="E5" s="251"/>
      <c r="F5" s="25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">
      <c r="A6" s="8" t="s">
        <v>4</v>
      </c>
      <c r="B6" s="9"/>
      <c r="C6" s="9"/>
      <c r="D6" s="10"/>
      <c r="E6" s="11" t="s">
        <v>5</v>
      </c>
      <c r="F6" s="12" t="s">
        <v>6</v>
      </c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">
      <c r="A7" s="13" t="str">
        <f>A37</f>
        <v>1. Mão-de-obra</v>
      </c>
      <c r="B7" s="14"/>
      <c r="C7" s="14"/>
      <c r="D7" s="14"/>
      <c r="E7" s="15">
        <f>+F89</f>
        <v>4004.3039375810458</v>
      </c>
      <c r="F7" s="16">
        <f t="shared" ref="F7:F23" si="0">IFERROR(E7/$E$23,0)</f>
        <v>0.12657946743891299</v>
      </c>
      <c r="G7" s="17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5.75" customHeight="1" x14ac:dyDescent="0.2">
      <c r="A8" s="19" t="str">
        <f>A39</f>
        <v>1.1. Operador</v>
      </c>
      <c r="B8" s="20"/>
      <c r="C8" s="20"/>
      <c r="D8" s="20"/>
      <c r="E8" s="21">
        <f>F52</f>
        <v>3391.2086914271995</v>
      </c>
      <c r="F8" s="16">
        <f t="shared" si="0"/>
        <v>0.10719900307926611</v>
      </c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">
      <c r="A9" s="19" t="str">
        <f>A29</f>
        <v>1.2. Auxiliar</v>
      </c>
      <c r="B9" s="20"/>
      <c r="C9" s="20"/>
      <c r="D9" s="20"/>
      <c r="E9" s="21">
        <f>F67</f>
        <v>0</v>
      </c>
      <c r="F9" s="16">
        <f t="shared" si="0"/>
        <v>0</v>
      </c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">
      <c r="A10" s="19" t="str">
        <f>A69</f>
        <v>1.3. Vale Transporte</v>
      </c>
      <c r="B10" s="20"/>
      <c r="C10" s="20"/>
      <c r="D10" s="20"/>
      <c r="E10" s="21">
        <f>F75</f>
        <v>155.66524615384617</v>
      </c>
      <c r="F10" s="16">
        <f t="shared" si="0"/>
        <v>4.9207113805662117E-3</v>
      </c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">
      <c r="A11" s="19" t="str">
        <f>A77</f>
        <v>1.4. Vale-refeição (diário)</v>
      </c>
      <c r="B11" s="20"/>
      <c r="C11" s="20"/>
      <c r="D11" s="20"/>
      <c r="E11" s="21">
        <f>F81</f>
        <v>336</v>
      </c>
      <c r="F11" s="16">
        <f t="shared" si="0"/>
        <v>1.0621246968871966E-2</v>
      </c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">
      <c r="A12" s="19" t="str">
        <f>A83</f>
        <v>1.5. Auxílio Alimentação (mensal)</v>
      </c>
      <c r="B12" s="20"/>
      <c r="C12" s="20"/>
      <c r="D12" s="20"/>
      <c r="E12" s="21">
        <f>F87</f>
        <v>121.43</v>
      </c>
      <c r="F12" s="16">
        <f t="shared" si="0"/>
        <v>3.8385060102086991E-3</v>
      </c>
      <c r="G12" s="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">
      <c r="A13" s="253" t="str">
        <f>A91</f>
        <v>2. Uniformes e Equipamentos de Proteção Individual</v>
      </c>
      <c r="B13" s="254"/>
      <c r="C13" s="254"/>
      <c r="D13" s="14"/>
      <c r="E13" s="15">
        <f>+F105</f>
        <v>45</v>
      </c>
      <c r="F13" s="16">
        <f t="shared" si="0"/>
        <v>1.422488433331067E-3</v>
      </c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5.75" customHeight="1" x14ac:dyDescent="0.2">
      <c r="A14" s="22" t="str">
        <f>A107</f>
        <v>3. Veículos e Equipamentos</v>
      </c>
      <c r="B14" s="23"/>
      <c r="C14" s="14"/>
      <c r="D14" s="14"/>
      <c r="E14" s="15">
        <f>+F161</f>
        <v>18837.699666666667</v>
      </c>
      <c r="F14" s="16">
        <f t="shared" si="0"/>
        <v>0.5954757752532851</v>
      </c>
      <c r="G14" s="17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.75" customHeight="1" x14ac:dyDescent="0.2">
      <c r="A15" s="24" t="str">
        <f>A109</f>
        <v>3.1. Escavadeira</v>
      </c>
      <c r="B15" s="25"/>
      <c r="C15" s="20"/>
      <c r="D15" s="20"/>
      <c r="E15" s="21">
        <f>SUM(E16:E20)</f>
        <v>18837.699666666667</v>
      </c>
      <c r="F15" s="16">
        <f t="shared" si="0"/>
        <v>0.5954757752532851</v>
      </c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26" t="s">
        <v>7</v>
      </c>
      <c r="B16" s="25"/>
      <c r="C16" s="20"/>
      <c r="D16" s="20"/>
      <c r="E16" s="21">
        <f>F119</f>
        <v>4345.3333333333339</v>
      </c>
      <c r="F16" s="16">
        <f t="shared" si="0"/>
        <v>0.13735969790299105</v>
      </c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26" t="s">
        <v>8</v>
      </c>
      <c r="B17" s="25"/>
      <c r="C17" s="20"/>
      <c r="D17" s="20"/>
      <c r="E17" s="21">
        <f>F129</f>
        <v>6242.4283333333333</v>
      </c>
      <c r="F17" s="16">
        <f t="shared" si="0"/>
        <v>0.19732849111255105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">
      <c r="A18" s="24" t="str">
        <f>A131</f>
        <v>3.1.3. Impostos e Seguros</v>
      </c>
      <c r="B18" s="25"/>
      <c r="C18" s="20"/>
      <c r="D18" s="20"/>
      <c r="E18" s="21">
        <f>F136</f>
        <v>0</v>
      </c>
      <c r="F18" s="16">
        <f t="shared" si="0"/>
        <v>0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24" t="str">
        <f>A138</f>
        <v>3.1.4. Consumos</v>
      </c>
      <c r="B19" s="25"/>
      <c r="C19" s="20"/>
      <c r="D19" s="20"/>
      <c r="E19" s="21">
        <f>F152</f>
        <v>7849.9379999999992</v>
      </c>
      <c r="F19" s="16">
        <f t="shared" si="0"/>
        <v>0.2481432446081335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24" t="str">
        <f>A154</f>
        <v>3.1.5. Manutenção</v>
      </c>
      <c r="B20" s="25"/>
      <c r="C20" s="20"/>
      <c r="D20" s="20"/>
      <c r="E20" s="21">
        <f>F157</f>
        <v>400</v>
      </c>
      <c r="F20" s="16">
        <f t="shared" si="0"/>
        <v>1.2644341629609484E-2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">
      <c r="A21" s="22" t="str">
        <f>A163</f>
        <v>4. Monitoramento da Frota</v>
      </c>
      <c r="B21" s="23"/>
      <c r="C21" s="14"/>
      <c r="D21" s="14"/>
      <c r="E21" s="15">
        <f>+F172</f>
        <v>103.33333333333333</v>
      </c>
      <c r="F21" s="16">
        <f t="shared" si="0"/>
        <v>3.2664549209824498E-3</v>
      </c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">
      <c r="A22" s="22" t="str">
        <f>A176</f>
        <v>5. Benefícios e Despesas Indiretas - BDI</v>
      </c>
      <c r="B22" s="23"/>
      <c r="C22" s="14"/>
      <c r="D22" s="14"/>
      <c r="E22" s="27">
        <f>+F182</f>
        <v>8644.3666885304738</v>
      </c>
      <c r="F22" s="16">
        <f t="shared" si="0"/>
        <v>0.27325581395348836</v>
      </c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">
      <c r="A23" s="28" t="s">
        <v>9</v>
      </c>
      <c r="B23" s="29"/>
      <c r="C23" s="30"/>
      <c r="D23" s="30"/>
      <c r="E23" s="31">
        <f>E7+E13+E14+E21+E22</f>
        <v>31634.703626111521</v>
      </c>
      <c r="F23" s="16">
        <f t="shared" si="0"/>
        <v>1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32" t="s">
        <v>10</v>
      </c>
      <c r="B24" s="33"/>
      <c r="C24" s="33"/>
      <c r="D24" s="14"/>
      <c r="E24" s="34">
        <f>F189</f>
        <v>316.34703626111519</v>
      </c>
      <c r="F24" s="3"/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1"/>
      <c r="B25" s="1"/>
      <c r="C25" s="1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 x14ac:dyDescent="0.2">
      <c r="A26" s="250" t="s">
        <v>11</v>
      </c>
      <c r="B26" s="251"/>
      <c r="C26" s="251"/>
      <c r="D26" s="251"/>
      <c r="E26" s="252"/>
      <c r="F26" s="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255" t="s">
        <v>12</v>
      </c>
      <c r="B27" s="251"/>
      <c r="C27" s="251"/>
      <c r="D27" s="256"/>
      <c r="E27" s="35" t="s">
        <v>13</v>
      </c>
      <c r="F27" s="3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customHeight="1" x14ac:dyDescent="0.2">
      <c r="A28" s="19" t="str">
        <f>+A39</f>
        <v>1.1. Operador</v>
      </c>
      <c r="B28" s="20"/>
      <c r="C28" s="20"/>
      <c r="D28" s="36"/>
      <c r="E28" s="37">
        <f>C51</f>
        <v>1</v>
      </c>
      <c r="F28" s="3"/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 x14ac:dyDescent="0.2">
      <c r="A29" s="38" t="str">
        <f>A54</f>
        <v>1.2. Auxiliar</v>
      </c>
      <c r="B29" s="39"/>
      <c r="C29" s="39"/>
      <c r="D29" s="40"/>
      <c r="E29" s="41">
        <v>0</v>
      </c>
      <c r="F29" s="3"/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customHeight="1" x14ac:dyDescent="0.2">
      <c r="A30" s="42" t="s">
        <v>14</v>
      </c>
      <c r="B30" s="43"/>
      <c r="C30" s="43"/>
      <c r="D30" s="44"/>
      <c r="E30" s="45">
        <f>SUM(E28:E29)</f>
        <v>1</v>
      </c>
      <c r="F30" s="3"/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 x14ac:dyDescent="0.2">
      <c r="A31" s="46"/>
      <c r="B31" s="47"/>
      <c r="C31" s="3"/>
      <c r="D31" s="3"/>
      <c r="E31" s="7"/>
      <c r="F31" s="3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customHeight="1" x14ac:dyDescent="0.2">
      <c r="A32" s="257" t="s">
        <v>15</v>
      </c>
      <c r="B32" s="258"/>
      <c r="C32" s="258"/>
      <c r="D32" s="259"/>
      <c r="E32" s="35" t="s">
        <v>13</v>
      </c>
      <c r="F32" s="1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" customHeight="1" x14ac:dyDescent="0.2">
      <c r="A33" s="48" t="str">
        <f>+A109</f>
        <v>3.1. Escavadeira</v>
      </c>
      <c r="B33" s="20"/>
      <c r="C33" s="20"/>
      <c r="D33" s="36"/>
      <c r="E33" s="49">
        <f>C118</f>
        <v>1</v>
      </c>
      <c r="F33" s="1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3"/>
      <c r="B34" s="3"/>
      <c r="C34" s="3"/>
      <c r="D34" s="1"/>
      <c r="E34" s="50"/>
      <c r="F34" s="1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51" t="s">
        <v>16</v>
      </c>
      <c r="B35" s="52">
        <v>1</v>
      </c>
      <c r="C35" s="17"/>
      <c r="D35" s="18"/>
      <c r="E35" s="53"/>
      <c r="F35" s="18"/>
      <c r="G35" s="17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">
      <c r="A36" s="3"/>
      <c r="B36" s="3"/>
      <c r="C36" s="3"/>
      <c r="D36" s="1"/>
      <c r="E36" s="50"/>
      <c r="F36" s="1"/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8" t="s">
        <v>17</v>
      </c>
      <c r="B37" s="1"/>
      <c r="C37" s="1"/>
      <c r="D37" s="3"/>
      <c r="E37" s="3"/>
      <c r="F37" s="3"/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3"/>
      <c r="E38" s="3"/>
      <c r="F38" s="3"/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 t="s">
        <v>18</v>
      </c>
      <c r="B39" s="1"/>
      <c r="C39" s="1"/>
      <c r="D39" s="3"/>
      <c r="E39" s="3"/>
      <c r="F39" s="3"/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54" t="s">
        <v>19</v>
      </c>
      <c r="B40" s="55" t="s">
        <v>20</v>
      </c>
      <c r="C40" s="55" t="s">
        <v>13</v>
      </c>
      <c r="D40" s="56" t="s">
        <v>21</v>
      </c>
      <c r="E40" s="56" t="s">
        <v>22</v>
      </c>
      <c r="F40" s="57" t="s">
        <v>23</v>
      </c>
      <c r="G40" s="17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2.75" customHeight="1" x14ac:dyDescent="0.2">
      <c r="A41" s="58" t="s">
        <v>24</v>
      </c>
      <c r="B41" s="59" t="s">
        <v>25</v>
      </c>
      <c r="C41" s="59">
        <v>1</v>
      </c>
      <c r="D41" s="60">
        <v>1987.86</v>
      </c>
      <c r="E41" s="61">
        <f>C41*D41</f>
        <v>1987.86</v>
      </c>
      <c r="F41" s="3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58" t="s">
        <v>26</v>
      </c>
      <c r="B42" s="59" t="s">
        <v>25</v>
      </c>
      <c r="C42" s="59">
        <v>1</v>
      </c>
      <c r="D42" s="60">
        <v>1320</v>
      </c>
      <c r="E42" s="61"/>
      <c r="F42" s="3"/>
      <c r="G42" s="17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2.75" customHeight="1" x14ac:dyDescent="0.2">
      <c r="A43" s="62" t="s">
        <v>27</v>
      </c>
      <c r="B43" s="63" t="s">
        <v>28</v>
      </c>
      <c r="C43" s="64">
        <v>0</v>
      </c>
      <c r="D43" s="65">
        <f>D41/220*2</f>
        <v>18.071454545454543</v>
      </c>
      <c r="E43" s="65">
        <f t="shared" ref="E43:E44" si="1">C43*D43</f>
        <v>0</v>
      </c>
      <c r="F43" s="3"/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62" t="s">
        <v>29</v>
      </c>
      <c r="B44" s="63" t="s">
        <v>28</v>
      </c>
      <c r="C44" s="64">
        <v>0</v>
      </c>
      <c r="D44" s="65">
        <f>D41/220*1.5</f>
        <v>13.553590909090907</v>
      </c>
      <c r="E44" s="65">
        <f t="shared" si="1"/>
        <v>0</v>
      </c>
      <c r="F44" s="3"/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1.25" customHeight="1" x14ac:dyDescent="0.2">
      <c r="A45" s="62" t="s">
        <v>30</v>
      </c>
      <c r="B45" s="63" t="s">
        <v>31</v>
      </c>
      <c r="C45" s="1"/>
      <c r="D45" s="65">
        <f>63/302*(SUM(E43:E44))</f>
        <v>0</v>
      </c>
      <c r="E45" s="65">
        <f>D45</f>
        <v>0</v>
      </c>
      <c r="F45" s="3"/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62" t="s">
        <v>32</v>
      </c>
      <c r="B46" s="63"/>
      <c r="C46" s="66">
        <v>1</v>
      </c>
      <c r="D46" s="65"/>
      <c r="E46" s="65"/>
      <c r="F46" s="3"/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62" t="s">
        <v>33</v>
      </c>
      <c r="B47" s="63" t="s">
        <v>6</v>
      </c>
      <c r="C47" s="67"/>
      <c r="D47" s="65">
        <f>IF(C46=2,SUM(E41:E45),IF(C46=1,(SUM(E41:E45))*D42/D41,0))</f>
        <v>1320</v>
      </c>
      <c r="E47" s="65">
        <f>C47*D47/100</f>
        <v>0</v>
      </c>
      <c r="F47" s="3"/>
      <c r="G47" s="3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68" t="s">
        <v>34</v>
      </c>
      <c r="B48" s="69"/>
      <c r="C48" s="69"/>
      <c r="D48" s="70"/>
      <c r="E48" s="71">
        <f>SUM(E41:E47)</f>
        <v>1987.86</v>
      </c>
      <c r="F48" s="17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62" t="s">
        <v>35</v>
      </c>
      <c r="B49" s="63" t="s">
        <v>6</v>
      </c>
      <c r="C49" s="72">
        <f>'2.Encargos Sociais'!C35*100</f>
        <v>70.595951999999997</v>
      </c>
      <c r="D49" s="65">
        <f>E48</f>
        <v>1987.86</v>
      </c>
      <c r="E49" s="65">
        <f>D49*C49/100</f>
        <v>1403.3486914271998</v>
      </c>
      <c r="F49" s="3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68" t="s">
        <v>36</v>
      </c>
      <c r="B50" s="73"/>
      <c r="C50" s="73"/>
      <c r="D50" s="74"/>
      <c r="E50" s="71">
        <f>E48+E49</f>
        <v>3391.2086914271995</v>
      </c>
      <c r="F50" s="17"/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62" t="s">
        <v>37</v>
      </c>
      <c r="B51" s="63" t="s">
        <v>38</v>
      </c>
      <c r="C51" s="67">
        <v>1</v>
      </c>
      <c r="D51" s="65">
        <f>E50</f>
        <v>3391.2086914271995</v>
      </c>
      <c r="E51" s="65">
        <f>C51*D51</f>
        <v>3391.2086914271995</v>
      </c>
      <c r="F51" s="3"/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75" t="s">
        <v>39</v>
      </c>
      <c r="E52" s="76">
        <f>$B$35</f>
        <v>1</v>
      </c>
      <c r="F52" s="77">
        <f>E51*E52</f>
        <v>3391.2086914271995</v>
      </c>
      <c r="G52" s="17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2.75" customHeight="1" x14ac:dyDescent="0.2">
      <c r="A53" s="1"/>
      <c r="B53" s="1"/>
      <c r="C53" s="1"/>
      <c r="D53" s="3"/>
      <c r="E53" s="3"/>
      <c r="F53" s="3"/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38" t="s">
        <v>40</v>
      </c>
      <c r="B54" s="1"/>
      <c r="C54" s="1"/>
      <c r="D54" s="3"/>
      <c r="E54" s="3"/>
      <c r="F54" s="3"/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54" t="s">
        <v>19</v>
      </c>
      <c r="B55" s="55" t="s">
        <v>20</v>
      </c>
      <c r="C55" s="55" t="s">
        <v>13</v>
      </c>
      <c r="D55" s="56" t="s">
        <v>21</v>
      </c>
      <c r="E55" s="56" t="s">
        <v>22</v>
      </c>
      <c r="F55" s="57" t="s">
        <v>41</v>
      </c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58" t="s">
        <v>24</v>
      </c>
      <c r="B56" s="59" t="s">
        <v>25</v>
      </c>
      <c r="C56" s="59">
        <v>1</v>
      </c>
      <c r="D56" s="78">
        <v>1294.67</v>
      </c>
      <c r="E56" s="61">
        <f>C56*D56</f>
        <v>1294.67</v>
      </c>
      <c r="F56" s="3"/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58" t="s">
        <v>26</v>
      </c>
      <c r="B57" s="59" t="s">
        <v>25</v>
      </c>
      <c r="C57" s="59">
        <v>1</v>
      </c>
      <c r="D57" s="60">
        <v>1320</v>
      </c>
      <c r="E57" s="61"/>
      <c r="F57" s="3"/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62" t="s">
        <v>27</v>
      </c>
      <c r="B58" s="63" t="s">
        <v>28</v>
      </c>
      <c r="C58" s="64">
        <v>0</v>
      </c>
      <c r="D58" s="65">
        <f>D56/220*2</f>
        <v>11.769727272727273</v>
      </c>
      <c r="E58" s="65">
        <f t="shared" ref="E58:E59" si="2">C58*D58</f>
        <v>0</v>
      </c>
      <c r="F58" s="3"/>
      <c r="G58" s="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62" t="s">
        <v>29</v>
      </c>
      <c r="B59" s="63" t="s">
        <v>28</v>
      </c>
      <c r="C59" s="64">
        <v>0</v>
      </c>
      <c r="D59" s="65">
        <f>D56/220*1.5</f>
        <v>8.8272954545454549</v>
      </c>
      <c r="E59" s="65">
        <f t="shared" si="2"/>
        <v>0</v>
      </c>
      <c r="F59" s="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62" t="s">
        <v>30</v>
      </c>
      <c r="B60" s="63" t="s">
        <v>31</v>
      </c>
      <c r="C60" s="1"/>
      <c r="D60" s="65">
        <f>63/302*(SUM(E58:E59))</f>
        <v>0</v>
      </c>
      <c r="E60" s="65">
        <f>D60</f>
        <v>0</v>
      </c>
      <c r="F60" s="3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62" t="s">
        <v>32</v>
      </c>
      <c r="B61" s="63"/>
      <c r="C61" s="66">
        <v>1</v>
      </c>
      <c r="D61" s="65"/>
      <c r="E61" s="65"/>
      <c r="F61" s="3"/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62" t="s">
        <v>33</v>
      </c>
      <c r="B62" s="63" t="s">
        <v>6</v>
      </c>
      <c r="C62" s="67">
        <v>40</v>
      </c>
      <c r="D62" s="65">
        <f>IF(C61=2,SUM(E56:E60),IF(C61=1,(SUM(E56:E60))*D57/D56,0))</f>
        <v>1320</v>
      </c>
      <c r="E62" s="65">
        <f>C62*D62/100</f>
        <v>528</v>
      </c>
      <c r="F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68" t="s">
        <v>34</v>
      </c>
      <c r="B63" s="69"/>
      <c r="C63" s="69"/>
      <c r="D63" s="70"/>
      <c r="E63" s="71">
        <f>SUM(E56:E62)</f>
        <v>1822.67</v>
      </c>
      <c r="F63" s="17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62" t="s">
        <v>35</v>
      </c>
      <c r="B64" s="63" t="s">
        <v>6</v>
      </c>
      <c r="C64" s="72">
        <f>'2.Encargos Sociais'!C35*100</f>
        <v>70.595951999999997</v>
      </c>
      <c r="D64" s="65">
        <f>E63</f>
        <v>1822.67</v>
      </c>
      <c r="E64" s="65">
        <f>D64*C64/100</f>
        <v>1286.7312383184001</v>
      </c>
      <c r="F64" s="3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68" t="s">
        <v>36</v>
      </c>
      <c r="B65" s="73"/>
      <c r="C65" s="73"/>
      <c r="D65" s="74"/>
      <c r="E65" s="71">
        <f>E63+E64</f>
        <v>3109.4012383183999</v>
      </c>
      <c r="F65" s="17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62" t="s">
        <v>37</v>
      </c>
      <c r="B66" s="63" t="s">
        <v>38</v>
      </c>
      <c r="C66" s="66">
        <f>E29</f>
        <v>0</v>
      </c>
      <c r="D66" s="65">
        <f>E65</f>
        <v>3109.4012383183999</v>
      </c>
      <c r="E66" s="65">
        <f>C66*D66</f>
        <v>0</v>
      </c>
      <c r="F66" s="3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75" t="s">
        <v>39</v>
      </c>
      <c r="E67" s="76">
        <f>$B$35</f>
        <v>1</v>
      </c>
      <c r="F67" s="77">
        <f>E66*E67</f>
        <v>0</v>
      </c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3"/>
      <c r="F68" s="3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 t="s">
        <v>42</v>
      </c>
      <c r="B69" s="79"/>
      <c r="C69" s="1"/>
      <c r="D69" s="3"/>
      <c r="E69" s="1"/>
      <c r="F69" s="3"/>
      <c r="G69" s="3"/>
      <c r="H69" s="1"/>
      <c r="I69" s="80"/>
      <c r="J69" s="8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54" t="s">
        <v>19</v>
      </c>
      <c r="B70" s="55" t="s">
        <v>20</v>
      </c>
      <c r="C70" s="55" t="s">
        <v>13</v>
      </c>
      <c r="D70" s="81" t="s">
        <v>21</v>
      </c>
      <c r="E70" s="56" t="s">
        <v>22</v>
      </c>
      <c r="F70" s="57" t="s">
        <v>43</v>
      </c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62" t="s">
        <v>44</v>
      </c>
      <c r="B71" s="63" t="s">
        <v>31</v>
      </c>
      <c r="C71" s="82">
        <v>1</v>
      </c>
      <c r="D71" s="83">
        <v>6</v>
      </c>
      <c r="E71" s="84"/>
      <c r="F71" s="3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62" t="s">
        <v>45</v>
      </c>
      <c r="B72" s="63" t="s">
        <v>46</v>
      </c>
      <c r="C72" s="85">
        <v>21</v>
      </c>
      <c r="D72" s="61"/>
      <c r="E72" s="61"/>
      <c r="F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58" t="s">
        <v>47</v>
      </c>
      <c r="B73" s="59" t="s">
        <v>48</v>
      </c>
      <c r="C73" s="86">
        <f>$C$72*2*C66</f>
        <v>0</v>
      </c>
      <c r="D73" s="61">
        <f>IFERROR((($C$72*2*$D$71)-(E56*0.06*C71/26))/($C$72*2),"-")</f>
        <v>5.9288642857142859</v>
      </c>
      <c r="E73" s="61">
        <f t="shared" ref="E73:E74" si="3">IFERROR(C73*D73,"-")</f>
        <v>0</v>
      </c>
      <c r="F73" s="3"/>
      <c r="G73" s="3"/>
      <c r="H73" s="1"/>
      <c r="I73" s="80"/>
      <c r="J73" s="80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58" t="s">
        <v>49</v>
      </c>
      <c r="B74" s="59" t="s">
        <v>48</v>
      </c>
      <c r="C74" s="86">
        <f>$C$72*2*C51</f>
        <v>42</v>
      </c>
      <c r="D74" s="61">
        <f>IFERROR((($C$72*2*$D$71)-(E41*0.06*C72/26))/($C$72*2),"-")</f>
        <v>3.7063153846153849</v>
      </c>
      <c r="E74" s="61">
        <f t="shared" si="3"/>
        <v>155.66524615384617</v>
      </c>
      <c r="F74" s="3"/>
      <c r="G74" s="3"/>
      <c r="H74" s="1"/>
      <c r="I74" s="80"/>
      <c r="J74" s="80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260"/>
      <c r="B75" s="261"/>
      <c r="C75" s="261"/>
      <c r="D75" s="261"/>
      <c r="E75" s="262"/>
      <c r="F75" s="87">
        <f>SUM(E72:E74)</f>
        <v>155.66524615384617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3"/>
      <c r="E76" s="3"/>
      <c r="F76" s="3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 t="s">
        <v>50</v>
      </c>
      <c r="B77" s="1"/>
      <c r="C77" s="1"/>
      <c r="D77" s="3"/>
      <c r="E77" s="3"/>
      <c r="F77" s="17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54" t="s">
        <v>19</v>
      </c>
      <c r="B78" s="55" t="s">
        <v>20</v>
      </c>
      <c r="C78" s="55" t="s">
        <v>13</v>
      </c>
      <c r="D78" s="56" t="s">
        <v>21</v>
      </c>
      <c r="E78" s="56" t="s">
        <v>22</v>
      </c>
      <c r="F78" s="57" t="s">
        <v>51</v>
      </c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88" t="str">
        <f>A73</f>
        <v>Auxiliar</v>
      </c>
      <c r="B79" s="63" t="s">
        <v>52</v>
      </c>
      <c r="C79" s="89">
        <f>C72*C66</f>
        <v>0</v>
      </c>
      <c r="D79" s="90">
        <v>10.25</v>
      </c>
      <c r="E79" s="91">
        <f t="shared" ref="E79:E80" si="4">C79*D79</f>
        <v>0</v>
      </c>
      <c r="F79" s="17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62" t="str">
        <f>+A74</f>
        <v>Motorista</v>
      </c>
      <c r="B80" s="63" t="s">
        <v>52</v>
      </c>
      <c r="C80" s="86">
        <f>C72</f>
        <v>21</v>
      </c>
      <c r="D80" s="92">
        <v>16</v>
      </c>
      <c r="E80" s="76">
        <f t="shared" si="4"/>
        <v>336</v>
      </c>
      <c r="F80" s="17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3"/>
      <c r="E81" s="3"/>
      <c r="F81" s="87">
        <f>SUM(E79:E80)</f>
        <v>336</v>
      </c>
      <c r="G81" s="3"/>
      <c r="H81" s="1"/>
      <c r="I81" s="80"/>
      <c r="J81" s="80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3"/>
      <c r="E82" s="3"/>
      <c r="F82" s="3"/>
      <c r="G82" s="3"/>
      <c r="H82" s="1"/>
      <c r="I82" s="80"/>
      <c r="J82" s="80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 t="s">
        <v>53</v>
      </c>
      <c r="B83" s="1"/>
      <c r="C83" s="1"/>
      <c r="D83" s="3"/>
      <c r="E83" s="3"/>
      <c r="F83" s="17"/>
      <c r="G83" s="3"/>
      <c r="H83" s="1"/>
      <c r="I83" s="80"/>
      <c r="J83" s="80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54" t="s">
        <v>19</v>
      </c>
      <c r="B84" s="55" t="s">
        <v>20</v>
      </c>
      <c r="C84" s="55" t="s">
        <v>13</v>
      </c>
      <c r="D84" s="56" t="s">
        <v>21</v>
      </c>
      <c r="E84" s="56" t="s">
        <v>22</v>
      </c>
      <c r="F84" s="57" t="s">
        <v>54</v>
      </c>
      <c r="G84" s="3"/>
      <c r="H84" s="1"/>
      <c r="I84" s="80"/>
      <c r="J84" s="80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88" t="str">
        <f>A73</f>
        <v>Auxiliar</v>
      </c>
      <c r="B85" s="63" t="s">
        <v>52</v>
      </c>
      <c r="C85" s="89">
        <f>C66</f>
        <v>0</v>
      </c>
      <c r="D85" s="90">
        <v>77.790000000000006</v>
      </c>
      <c r="E85" s="91">
        <f t="shared" ref="E85:E86" si="5">C85*D85</f>
        <v>0</v>
      </c>
      <c r="F85" s="17"/>
      <c r="G85" s="3"/>
      <c r="H85" s="1"/>
      <c r="I85" s="80"/>
      <c r="J85" s="80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62" t="str">
        <f>+A80</f>
        <v>Motorista</v>
      </c>
      <c r="B86" s="63" t="s">
        <v>52</v>
      </c>
      <c r="C86" s="86">
        <f>E28</f>
        <v>1</v>
      </c>
      <c r="D86" s="92">
        <v>121.43</v>
      </c>
      <c r="E86" s="76">
        <f t="shared" si="5"/>
        <v>121.43</v>
      </c>
      <c r="F86" s="17"/>
      <c r="G86" s="3"/>
      <c r="H86" s="1"/>
      <c r="I86" s="80"/>
      <c r="J86" s="80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75" t="s">
        <v>39</v>
      </c>
      <c r="E87" s="76">
        <f>$B$35</f>
        <v>1</v>
      </c>
      <c r="F87" s="87">
        <f>SUM(E85:E86)*E87</f>
        <v>121.43</v>
      </c>
      <c r="G87" s="3"/>
      <c r="H87" s="1"/>
      <c r="I87" s="80"/>
      <c r="J87" s="80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3"/>
      <c r="E88" s="3"/>
      <c r="F88" s="3"/>
      <c r="G88" s="3"/>
      <c r="H88" s="1"/>
      <c r="I88" s="80"/>
      <c r="J88" s="80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93" t="s">
        <v>55</v>
      </c>
      <c r="B89" s="94"/>
      <c r="C89" s="94"/>
      <c r="D89" s="95"/>
      <c r="E89" s="96"/>
      <c r="F89" s="87">
        <f>F87+F81+F75+F67+F52</f>
        <v>4004.3039375810458</v>
      </c>
      <c r="G89" s="3"/>
      <c r="H89" s="1"/>
      <c r="I89" s="80"/>
      <c r="J89" s="80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3"/>
      <c r="E90" s="3"/>
      <c r="F90" s="3"/>
      <c r="G90" s="3"/>
      <c r="H90" s="1"/>
      <c r="I90" s="80"/>
      <c r="J90" s="8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8" t="s">
        <v>56</v>
      </c>
      <c r="B91" s="1"/>
      <c r="C91" s="1"/>
      <c r="D91" s="3"/>
      <c r="E91" s="3"/>
      <c r="F91" s="3"/>
      <c r="G91" s="3"/>
      <c r="H91" s="1"/>
      <c r="I91" s="80"/>
      <c r="J91" s="8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3"/>
      <c r="E92" s="3"/>
      <c r="F92" s="3"/>
      <c r="G92" s="3"/>
      <c r="H92" s="1"/>
      <c r="I92" s="80"/>
      <c r="J92" s="8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1.25" customHeight="1" x14ac:dyDescent="0.2">
      <c r="A93" s="1" t="s">
        <v>57</v>
      </c>
      <c r="B93" s="1"/>
      <c r="C93" s="1"/>
      <c r="D93" s="3"/>
      <c r="E93" s="3"/>
      <c r="F93" s="3"/>
      <c r="G93" s="3"/>
      <c r="H93" s="1"/>
      <c r="I93" s="80"/>
      <c r="J93" s="8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3"/>
      <c r="E94" s="3"/>
      <c r="F94" s="3"/>
      <c r="G94" s="3"/>
      <c r="H94" s="1"/>
      <c r="I94" s="80"/>
      <c r="J94" s="8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5.5" customHeight="1" x14ac:dyDescent="0.2">
      <c r="A95" s="54" t="s">
        <v>19</v>
      </c>
      <c r="B95" s="55" t="s">
        <v>20</v>
      </c>
      <c r="C95" s="97" t="s">
        <v>58</v>
      </c>
      <c r="D95" s="56" t="s">
        <v>21</v>
      </c>
      <c r="E95" s="56" t="s">
        <v>22</v>
      </c>
      <c r="F95" s="57" t="s">
        <v>59</v>
      </c>
      <c r="G95" s="3"/>
      <c r="H95" s="1"/>
      <c r="I95" s="80"/>
      <c r="J95" s="8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62" t="s">
        <v>60</v>
      </c>
      <c r="B96" s="63" t="s">
        <v>52</v>
      </c>
      <c r="C96" s="98">
        <v>6</v>
      </c>
      <c r="D96" s="78">
        <v>100</v>
      </c>
      <c r="E96" s="61">
        <f t="shared" ref="E96:E100" si="6">IFERROR(D96/C96,0)</f>
        <v>16.666666666666668</v>
      </c>
      <c r="F96" s="3"/>
      <c r="G96" s="3"/>
      <c r="H96" s="1"/>
      <c r="I96" s="80"/>
      <c r="J96" s="8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62" t="s">
        <v>61</v>
      </c>
      <c r="B97" s="63" t="s">
        <v>52</v>
      </c>
      <c r="C97" s="67">
        <v>1</v>
      </c>
      <c r="D97" s="78">
        <v>5</v>
      </c>
      <c r="E97" s="61">
        <f t="shared" si="6"/>
        <v>5</v>
      </c>
      <c r="F97" s="3"/>
      <c r="G97" s="3"/>
      <c r="H97" s="1"/>
      <c r="I97" s="80"/>
      <c r="J97" s="8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62" t="s">
        <v>62</v>
      </c>
      <c r="B98" s="63" t="s">
        <v>52</v>
      </c>
      <c r="C98" s="67">
        <v>1</v>
      </c>
      <c r="D98" s="78">
        <v>5</v>
      </c>
      <c r="E98" s="61">
        <f t="shared" si="6"/>
        <v>5</v>
      </c>
      <c r="F98" s="3"/>
      <c r="G98" s="3"/>
      <c r="H98" s="1"/>
      <c r="I98" s="80"/>
      <c r="J98" s="8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62" t="s">
        <v>63</v>
      </c>
      <c r="B99" s="63" t="s">
        <v>52</v>
      </c>
      <c r="C99" s="98">
        <v>6</v>
      </c>
      <c r="D99" s="78">
        <v>50</v>
      </c>
      <c r="E99" s="61">
        <f t="shared" si="6"/>
        <v>8.3333333333333339</v>
      </c>
      <c r="F99" s="3"/>
      <c r="G99" s="3"/>
      <c r="H99" s="1"/>
      <c r="I99" s="80"/>
      <c r="J99" s="8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62" t="s">
        <v>64</v>
      </c>
      <c r="B100" s="63" t="s">
        <v>52</v>
      </c>
      <c r="C100" s="98">
        <v>12</v>
      </c>
      <c r="D100" s="78">
        <v>120</v>
      </c>
      <c r="E100" s="61">
        <f t="shared" si="6"/>
        <v>10</v>
      </c>
      <c r="F100" s="3"/>
      <c r="G100" s="3"/>
      <c r="H100" s="1"/>
      <c r="I100" s="80"/>
      <c r="J100" s="8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62" t="s">
        <v>37</v>
      </c>
      <c r="B101" s="63" t="s">
        <v>38</v>
      </c>
      <c r="C101" s="49">
        <f>C51+C66</f>
        <v>1</v>
      </c>
      <c r="D101" s="65">
        <f>+SUM(E96:E100)</f>
        <v>45</v>
      </c>
      <c r="E101" s="65">
        <f>C101*D101</f>
        <v>45</v>
      </c>
      <c r="F101" s="3"/>
      <c r="G101" s="3"/>
      <c r="H101" s="1"/>
      <c r="I101" s="80"/>
      <c r="J101" s="8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75" t="s">
        <v>39</v>
      </c>
      <c r="E102" s="76">
        <f>$B$35</f>
        <v>1</v>
      </c>
      <c r="F102" s="77">
        <f>E101*E102</f>
        <v>45</v>
      </c>
      <c r="G102" s="3"/>
      <c r="H102" s="1"/>
      <c r="I102" s="80"/>
      <c r="J102" s="8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3"/>
      <c r="E103" s="3"/>
      <c r="F103" s="3"/>
      <c r="G103" s="3"/>
      <c r="H103" s="1"/>
      <c r="I103" s="80"/>
      <c r="J103" s="8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3"/>
      <c r="E104" s="3"/>
      <c r="F104" s="3"/>
      <c r="G104" s="3"/>
      <c r="H104" s="1"/>
      <c r="I104" s="80"/>
      <c r="J104" s="8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93" t="s">
        <v>65</v>
      </c>
      <c r="B105" s="99"/>
      <c r="C105" s="99"/>
      <c r="D105" s="100"/>
      <c r="E105" s="101"/>
      <c r="F105" s="102">
        <f>F102</f>
        <v>45</v>
      </c>
      <c r="G105" s="3"/>
      <c r="H105" s="1"/>
      <c r="I105" s="80"/>
      <c r="J105" s="8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1.25" customHeight="1" x14ac:dyDescent="0.2">
      <c r="A106" s="1"/>
      <c r="B106" s="1"/>
      <c r="C106" s="1"/>
      <c r="D106" s="3"/>
      <c r="E106" s="3"/>
      <c r="F106" s="3"/>
      <c r="G106" s="3"/>
      <c r="H106" s="1"/>
      <c r="I106" s="80"/>
      <c r="J106" s="8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8" t="s">
        <v>66</v>
      </c>
      <c r="B107" s="1"/>
      <c r="C107" s="1"/>
      <c r="D107" s="3"/>
      <c r="E107" s="3"/>
      <c r="F107" s="3"/>
      <c r="G107" s="3"/>
      <c r="H107" s="1"/>
      <c r="I107" s="80"/>
      <c r="J107" s="8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03"/>
      <c r="C108" s="1"/>
      <c r="D108" s="3"/>
      <c r="E108" s="3"/>
      <c r="F108" s="3"/>
      <c r="G108" s="3"/>
      <c r="H108" s="1"/>
      <c r="I108" s="80"/>
      <c r="J108" s="8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 t="s">
        <v>67</v>
      </c>
      <c r="B109" s="1"/>
      <c r="C109" s="1"/>
      <c r="D109" s="3"/>
      <c r="E109" s="3"/>
      <c r="F109" s="3"/>
      <c r="G109" s="3"/>
      <c r="H109" s="1"/>
      <c r="I109" s="80"/>
      <c r="J109" s="8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3"/>
      <c r="E110" s="3"/>
      <c r="F110" s="3"/>
      <c r="G110" s="3"/>
      <c r="H110" s="1"/>
      <c r="I110" s="80"/>
      <c r="J110" s="8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03" t="s">
        <v>68</v>
      </c>
      <c r="B111" s="1"/>
      <c r="C111" s="1"/>
      <c r="D111" s="3"/>
      <c r="E111" s="3"/>
      <c r="F111" s="3"/>
      <c r="G111" s="3"/>
      <c r="H111" s="1"/>
      <c r="I111" s="80"/>
      <c r="J111" s="8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54" t="s">
        <v>19</v>
      </c>
      <c r="B112" s="55" t="s">
        <v>20</v>
      </c>
      <c r="C112" s="55" t="s">
        <v>13</v>
      </c>
      <c r="D112" s="56" t="s">
        <v>21</v>
      </c>
      <c r="E112" s="56" t="s">
        <v>22</v>
      </c>
      <c r="F112" s="57" t="s">
        <v>69</v>
      </c>
      <c r="G112" s="3"/>
      <c r="H112" s="1"/>
      <c r="I112" s="80"/>
      <c r="J112" s="8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58" t="s">
        <v>70</v>
      </c>
      <c r="B113" s="59" t="s">
        <v>52</v>
      </c>
      <c r="C113" s="59">
        <v>1</v>
      </c>
      <c r="D113" s="60">
        <v>800000</v>
      </c>
      <c r="E113" s="61">
        <f>C113*D113</f>
        <v>800000</v>
      </c>
      <c r="F113" s="3"/>
      <c r="G113" s="3"/>
      <c r="H113" s="1"/>
      <c r="I113" s="80"/>
      <c r="J113" s="8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62" t="s">
        <v>71</v>
      </c>
      <c r="B114" s="63" t="s">
        <v>72</v>
      </c>
      <c r="C114" s="67">
        <v>10</v>
      </c>
      <c r="D114" s="104" t="s">
        <v>73</v>
      </c>
      <c r="E114" s="65"/>
      <c r="F114" s="3"/>
      <c r="G114" s="3"/>
      <c r="H114" s="1"/>
      <c r="I114" s="80"/>
      <c r="J114" s="8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1.25" customHeight="1" x14ac:dyDescent="0.2">
      <c r="A115" s="62" t="s">
        <v>74</v>
      </c>
      <c r="B115" s="63" t="s">
        <v>72</v>
      </c>
      <c r="C115" s="67">
        <v>0</v>
      </c>
      <c r="D115" s="65"/>
      <c r="E115" s="65"/>
      <c r="F115" s="105"/>
      <c r="G115" s="3"/>
      <c r="H115" s="1"/>
      <c r="I115" s="80"/>
      <c r="J115" s="8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1.25" customHeight="1" x14ac:dyDescent="0.2">
      <c r="A116" s="62" t="s">
        <v>75</v>
      </c>
      <c r="B116" s="63" t="s">
        <v>6</v>
      </c>
      <c r="C116" s="72">
        <f>IFERROR(VLOOKUP(C114,'5. Depreciação'!A3:B17,2,FALSE),0)</f>
        <v>65.180000000000007</v>
      </c>
      <c r="D116" s="65">
        <f>E113</f>
        <v>800000</v>
      </c>
      <c r="E116" s="65">
        <f>C116*D116/100</f>
        <v>521440.00000000006</v>
      </c>
      <c r="F116" s="3"/>
      <c r="G116" s="3"/>
      <c r="H116" s="1"/>
      <c r="I116" s="80"/>
      <c r="J116" s="8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1.25" customHeight="1" x14ac:dyDescent="0.2">
      <c r="A117" s="106" t="s">
        <v>76</v>
      </c>
      <c r="B117" s="107" t="s">
        <v>25</v>
      </c>
      <c r="C117" s="107">
        <f>C114*12</f>
        <v>120</v>
      </c>
      <c r="D117" s="108">
        <f>IF(C115&lt;=C114,E116,0)</f>
        <v>521440.00000000006</v>
      </c>
      <c r="E117" s="108">
        <f>IFERROR(D117/C117,0)</f>
        <v>4345.3333333333339</v>
      </c>
      <c r="F117" s="3"/>
      <c r="G117" s="3"/>
      <c r="H117" s="1"/>
      <c r="I117" s="80"/>
      <c r="J117" s="8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1.25" customHeight="1" x14ac:dyDescent="0.2">
      <c r="A118" s="68" t="s">
        <v>77</v>
      </c>
      <c r="B118" s="109" t="s">
        <v>52</v>
      </c>
      <c r="C118" s="67">
        <v>1</v>
      </c>
      <c r="D118" s="71">
        <f>E117</f>
        <v>4345.3333333333339</v>
      </c>
      <c r="E118" s="110">
        <f>C118*D118</f>
        <v>4345.3333333333339</v>
      </c>
      <c r="F118" s="3"/>
      <c r="G118" s="3"/>
      <c r="H118" s="1"/>
      <c r="I118" s="80"/>
      <c r="J118" s="8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1.25" customHeight="1" x14ac:dyDescent="0.2">
      <c r="A119" s="111"/>
      <c r="B119" s="111"/>
      <c r="C119" s="111"/>
      <c r="D119" s="75" t="s">
        <v>39</v>
      </c>
      <c r="E119" s="76">
        <f>$B$35</f>
        <v>1</v>
      </c>
      <c r="F119" s="102">
        <f>E118*E119</f>
        <v>4345.3333333333339</v>
      </c>
      <c r="G119" s="3"/>
      <c r="H119" s="1"/>
      <c r="I119" s="80"/>
      <c r="J119" s="8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1.25" customHeight="1" x14ac:dyDescent="0.2">
      <c r="A120" s="1"/>
      <c r="B120" s="1"/>
      <c r="C120" s="1"/>
      <c r="D120" s="3"/>
      <c r="E120" s="3"/>
      <c r="F120" s="3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03" t="s">
        <v>78</v>
      </c>
      <c r="B121" s="1"/>
      <c r="C121" s="1"/>
      <c r="D121" s="3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1.25" customHeight="1" x14ac:dyDescent="0.2">
      <c r="A122" s="112" t="s">
        <v>19</v>
      </c>
      <c r="B122" s="113" t="s">
        <v>20</v>
      </c>
      <c r="C122" s="113" t="s">
        <v>13</v>
      </c>
      <c r="D122" s="56" t="s">
        <v>21</v>
      </c>
      <c r="E122" s="81" t="s">
        <v>22</v>
      </c>
      <c r="F122" s="57" t="s">
        <v>79</v>
      </c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62" t="s">
        <v>80</v>
      </c>
      <c r="B123" s="63" t="s">
        <v>52</v>
      </c>
      <c r="C123" s="59">
        <v>1</v>
      </c>
      <c r="D123" s="65">
        <f>D113</f>
        <v>800000</v>
      </c>
      <c r="E123" s="65">
        <f>C123*D123</f>
        <v>800000</v>
      </c>
      <c r="F123" s="105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1.25" customHeight="1" x14ac:dyDescent="0.2">
      <c r="A124" s="62" t="s">
        <v>81</v>
      </c>
      <c r="B124" s="63" t="s">
        <v>6</v>
      </c>
      <c r="C124" s="67">
        <v>13.25</v>
      </c>
      <c r="D124" s="65"/>
      <c r="E124" s="65"/>
      <c r="F124" s="105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62" t="s">
        <v>82</v>
      </c>
      <c r="B125" s="63" t="s">
        <v>31</v>
      </c>
      <c r="C125" s="65">
        <f>IFERROR(IF(C115&lt;=C114,E113-(C116/(100*C114)*C115)*E113,E113-E116),0)</f>
        <v>800000</v>
      </c>
      <c r="D125" s="65"/>
      <c r="E125" s="65"/>
      <c r="F125" s="105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62" t="s">
        <v>83</v>
      </c>
      <c r="B126" s="63" t="s">
        <v>31</v>
      </c>
      <c r="C126" s="65">
        <f>IFERROR(IF(C115&gt;=C114,C125,((((C125)-(E113-E116))*(((C114-C115)+1)/(2*(C114-C115))))+(E113-E116))),0)</f>
        <v>565352</v>
      </c>
      <c r="D126" s="65"/>
      <c r="E126" s="65"/>
      <c r="F126" s="105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06" t="s">
        <v>84</v>
      </c>
      <c r="B127" s="107" t="s">
        <v>31</v>
      </c>
      <c r="C127" s="107"/>
      <c r="D127" s="108">
        <f>C124*C126/12/100</f>
        <v>6242.4283333333333</v>
      </c>
      <c r="E127" s="108">
        <f>D127</f>
        <v>6242.4283333333333</v>
      </c>
      <c r="F127" s="105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customHeight="1" x14ac:dyDescent="0.2">
      <c r="A128" s="68" t="s">
        <v>77</v>
      </c>
      <c r="B128" s="109" t="s">
        <v>52</v>
      </c>
      <c r="C128" s="63">
        <f>C118</f>
        <v>1</v>
      </c>
      <c r="D128" s="71">
        <f>E127</f>
        <v>6242.4283333333333</v>
      </c>
      <c r="E128" s="110">
        <f>C128*D128</f>
        <v>6242.4283333333333</v>
      </c>
      <c r="F128" s="105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14"/>
      <c r="D129" s="75" t="s">
        <v>39</v>
      </c>
      <c r="E129" s="76">
        <f>$B$35</f>
        <v>1</v>
      </c>
      <c r="F129" s="102">
        <f>E128*E129</f>
        <v>6242.4283333333333</v>
      </c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1.25" customHeight="1" x14ac:dyDescent="0.2">
      <c r="A130" s="1"/>
      <c r="B130" s="1"/>
      <c r="C130" s="1"/>
      <c r="D130" s="3"/>
      <c r="E130" s="3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 t="s">
        <v>85</v>
      </c>
      <c r="B131" s="1"/>
      <c r="C131" s="1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54" t="s">
        <v>19</v>
      </c>
      <c r="B132" s="55" t="s">
        <v>20</v>
      </c>
      <c r="C132" s="55" t="s">
        <v>13</v>
      </c>
      <c r="D132" s="56" t="s">
        <v>21</v>
      </c>
      <c r="E132" s="56" t="s">
        <v>22</v>
      </c>
      <c r="F132" s="57" t="s">
        <v>86</v>
      </c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58" t="s">
        <v>87</v>
      </c>
      <c r="B133" s="59" t="s">
        <v>52</v>
      </c>
      <c r="C133" s="60">
        <v>0</v>
      </c>
      <c r="D133" s="61">
        <f>0.01*($E$113)</f>
        <v>8000</v>
      </c>
      <c r="E133" s="61">
        <f t="shared" ref="E133:E134" si="7">C133*D133</f>
        <v>0</v>
      </c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62" t="s">
        <v>88</v>
      </c>
      <c r="B134" s="63" t="s">
        <v>52</v>
      </c>
      <c r="C134" s="61">
        <f>C133</f>
        <v>0</v>
      </c>
      <c r="D134" s="90">
        <v>150</v>
      </c>
      <c r="E134" s="65">
        <f t="shared" si="7"/>
        <v>0</v>
      </c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68" t="s">
        <v>89</v>
      </c>
      <c r="B135" s="109" t="s">
        <v>25</v>
      </c>
      <c r="C135" s="109">
        <v>12</v>
      </c>
      <c r="D135" s="71">
        <f>SUM(E133:E134)</f>
        <v>0</v>
      </c>
      <c r="E135" s="71">
        <f>D135/C135</f>
        <v>0</v>
      </c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75" t="s">
        <v>39</v>
      </c>
      <c r="E136" s="76">
        <f>$B$35</f>
        <v>1</v>
      </c>
      <c r="F136" s="77">
        <f>E135*E136</f>
        <v>0</v>
      </c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1.25" customHeight="1" x14ac:dyDescent="0.2">
      <c r="A137" s="1"/>
      <c r="B137" s="1"/>
      <c r="C137" s="1"/>
      <c r="D137" s="3"/>
      <c r="E137" s="3"/>
      <c r="F137" s="3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12.75" customHeight="1" x14ac:dyDescent="0.2">
      <c r="A138" s="1" t="s">
        <v>90</v>
      </c>
      <c r="B138" s="116"/>
      <c r="C138" s="1"/>
      <c r="D138" s="3"/>
      <c r="E138" s="3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1.25" customHeight="1" x14ac:dyDescent="0.2">
      <c r="A139" s="1"/>
      <c r="B139" s="116"/>
      <c r="C139" s="1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7.25" customHeight="1" x14ac:dyDescent="0.2">
      <c r="A140" s="68" t="s">
        <v>91</v>
      </c>
      <c r="B140" s="117">
        <v>100</v>
      </c>
      <c r="C140" s="1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16"/>
      <c r="C141" s="1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1.25" customHeight="1" x14ac:dyDescent="0.2">
      <c r="A142" s="112" t="s">
        <v>19</v>
      </c>
      <c r="B142" s="113" t="s">
        <v>20</v>
      </c>
      <c r="C142" s="113" t="s">
        <v>92</v>
      </c>
      <c r="D142" s="81" t="s">
        <v>21</v>
      </c>
      <c r="E142" s="81" t="s">
        <v>22</v>
      </c>
      <c r="F142" s="57" t="s">
        <v>93</v>
      </c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62" t="s">
        <v>94</v>
      </c>
      <c r="B143" s="63" t="s">
        <v>95</v>
      </c>
      <c r="C143" s="118">
        <v>15</v>
      </c>
      <c r="D143" s="119">
        <v>5.09</v>
      </c>
      <c r="E143" s="65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62" t="s">
        <v>96</v>
      </c>
      <c r="B144" s="63" t="s">
        <v>97</v>
      </c>
      <c r="C144" s="120">
        <f>B140</f>
        <v>100</v>
      </c>
      <c r="D144" s="121">
        <f>IFERROR(+D143*C143,"-")</f>
        <v>76.349999999999994</v>
      </c>
      <c r="E144" s="65">
        <f>IFERROR(C144*D144,"-")</f>
        <v>7634.9999999999991</v>
      </c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62" t="s">
        <v>98</v>
      </c>
      <c r="B145" s="63" t="s">
        <v>99</v>
      </c>
      <c r="C145" s="122">
        <v>30</v>
      </c>
      <c r="D145" s="92">
        <v>50</v>
      </c>
      <c r="E145" s="65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1.25" customHeight="1" x14ac:dyDescent="0.2">
      <c r="A146" s="62" t="s">
        <v>100</v>
      </c>
      <c r="B146" s="63" t="s">
        <v>97</v>
      </c>
      <c r="C146" s="120">
        <f>C144</f>
        <v>100</v>
      </c>
      <c r="D146" s="121">
        <f>+C145*D145/1000</f>
        <v>1.5</v>
      </c>
      <c r="E146" s="65">
        <f>C146*D146</f>
        <v>150</v>
      </c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62" t="s">
        <v>101</v>
      </c>
      <c r="B147" s="63" t="s">
        <v>99</v>
      </c>
      <c r="C147" s="122">
        <v>40</v>
      </c>
      <c r="D147" s="92">
        <v>16</v>
      </c>
      <c r="E147" s="65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62" t="s">
        <v>102</v>
      </c>
      <c r="B148" s="63" t="s">
        <v>97</v>
      </c>
      <c r="C148" s="120">
        <f>C144</f>
        <v>100</v>
      </c>
      <c r="D148" s="121">
        <f>+C147*D147/1000</f>
        <v>0.64</v>
      </c>
      <c r="E148" s="65">
        <f>C148*D148</f>
        <v>64</v>
      </c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1.25" customHeight="1" x14ac:dyDescent="0.2">
      <c r="A149" s="62" t="s">
        <v>103</v>
      </c>
      <c r="B149" s="63" t="s">
        <v>104</v>
      </c>
      <c r="C149" s="122">
        <v>1</v>
      </c>
      <c r="D149" s="92">
        <v>9.3800000000000008</v>
      </c>
      <c r="E149" s="65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1.25" customHeight="1" x14ac:dyDescent="0.2">
      <c r="A150" s="62" t="s">
        <v>105</v>
      </c>
      <c r="B150" s="63" t="s">
        <v>97</v>
      </c>
      <c r="C150" s="120">
        <f>C144</f>
        <v>100</v>
      </c>
      <c r="D150" s="121">
        <f>+C149*D149/1000</f>
        <v>9.3800000000000012E-3</v>
      </c>
      <c r="E150" s="65">
        <f>C150*D150</f>
        <v>0.93800000000000017</v>
      </c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 x14ac:dyDescent="0.2">
      <c r="A151" s="68" t="s">
        <v>106</v>
      </c>
      <c r="B151" s="109" t="s">
        <v>107</v>
      </c>
      <c r="C151" s="123"/>
      <c r="D151" s="124">
        <f>IFERROR(D144+D146+#REF!+D148+D150,0)</f>
        <v>0</v>
      </c>
      <c r="E151" s="65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3"/>
      <c r="E152" s="3"/>
      <c r="F152" s="102">
        <f>SUM(E143:E150)</f>
        <v>7849.9379999999992</v>
      </c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5.5" customHeight="1" x14ac:dyDescent="0.2">
      <c r="A153" s="1"/>
      <c r="B153" s="1"/>
      <c r="C153" s="1"/>
      <c r="D153" s="3"/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 x14ac:dyDescent="0.2">
      <c r="A154" s="1" t="s">
        <v>108</v>
      </c>
      <c r="B154" s="1"/>
      <c r="C154" s="1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54" t="s">
        <v>19</v>
      </c>
      <c r="B155" s="55" t="s">
        <v>20</v>
      </c>
      <c r="C155" s="55" t="s">
        <v>13</v>
      </c>
      <c r="D155" s="56" t="s">
        <v>21</v>
      </c>
      <c r="E155" s="56" t="s">
        <v>22</v>
      </c>
      <c r="F155" s="57" t="s">
        <v>109</v>
      </c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58" t="s">
        <v>110</v>
      </c>
      <c r="B156" s="59" t="s">
        <v>111</v>
      </c>
      <c r="C156" s="120">
        <f>C144</f>
        <v>100</v>
      </c>
      <c r="D156" s="78">
        <v>4</v>
      </c>
      <c r="E156" s="61">
        <f>C156*D156</f>
        <v>400</v>
      </c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3"/>
      <c r="E157" s="3"/>
      <c r="F157" s="102">
        <f>E156</f>
        <v>400</v>
      </c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3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93" t="s">
        <v>112</v>
      </c>
      <c r="B161" s="94"/>
      <c r="C161" s="94"/>
      <c r="D161" s="95"/>
      <c r="E161" s="96"/>
      <c r="F161" s="102">
        <f>+SUM(F113:F160)</f>
        <v>18837.699666666667</v>
      </c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3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8" t="s">
        <v>113</v>
      </c>
      <c r="B163" s="18"/>
      <c r="C163" s="18"/>
      <c r="D163" s="17"/>
      <c r="E163" s="17"/>
      <c r="F163" s="70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3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54" t="s">
        <v>19</v>
      </c>
      <c r="B165" s="55" t="s">
        <v>20</v>
      </c>
      <c r="C165" s="55" t="s">
        <v>13</v>
      </c>
      <c r="D165" s="56" t="s">
        <v>21</v>
      </c>
      <c r="E165" s="56" t="s">
        <v>22</v>
      </c>
      <c r="F165" s="57" t="s">
        <v>114</v>
      </c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62" t="s">
        <v>115</v>
      </c>
      <c r="B166" s="125" t="s">
        <v>116</v>
      </c>
      <c r="C166" s="49">
        <f>C118</f>
        <v>1</v>
      </c>
      <c r="D166" s="90">
        <v>200</v>
      </c>
      <c r="E166" s="65">
        <f>+D166*C166</f>
        <v>200</v>
      </c>
      <c r="F166" s="105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62" t="s">
        <v>117</v>
      </c>
      <c r="B167" s="125" t="s">
        <v>25</v>
      </c>
      <c r="C167" s="63">
        <v>60</v>
      </c>
      <c r="D167" s="126">
        <f>SUM(E166)</f>
        <v>200</v>
      </c>
      <c r="E167" s="126">
        <f>+D167/C167</f>
        <v>3.3333333333333335</v>
      </c>
      <c r="F167" s="105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62" t="s">
        <v>118</v>
      </c>
      <c r="B168" s="63" t="s">
        <v>52</v>
      </c>
      <c r="C168" s="49">
        <f>+C166</f>
        <v>1</v>
      </c>
      <c r="D168" s="90">
        <v>100</v>
      </c>
      <c r="E168" s="65">
        <f>C168*D168</f>
        <v>100</v>
      </c>
      <c r="F168" s="105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62" t="s">
        <v>119</v>
      </c>
      <c r="B169" s="125" t="s">
        <v>25</v>
      </c>
      <c r="C169" s="63">
        <v>1</v>
      </c>
      <c r="D169" s="126">
        <f>+E168</f>
        <v>100</v>
      </c>
      <c r="E169" s="126">
        <f>+D169/C169</f>
        <v>100</v>
      </c>
      <c r="F169" s="105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27"/>
      <c r="B170" s="127"/>
      <c r="C170" s="127"/>
      <c r="D170" s="75" t="s">
        <v>39</v>
      </c>
      <c r="E170" s="76">
        <f>$B$35</f>
        <v>1</v>
      </c>
      <c r="F170" s="102">
        <f>(E167+E169)*E170</f>
        <v>103.33333333333333</v>
      </c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93" t="s">
        <v>120</v>
      </c>
      <c r="B172" s="94"/>
      <c r="C172" s="94"/>
      <c r="D172" s="95"/>
      <c r="E172" s="96"/>
      <c r="F172" s="102">
        <f>+F170</f>
        <v>103.33333333333333</v>
      </c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93" t="s">
        <v>121</v>
      </c>
      <c r="B174" s="99"/>
      <c r="C174" s="99"/>
      <c r="D174" s="100"/>
      <c r="E174" s="101"/>
      <c r="F174" s="87">
        <f>+F89+F105+F161+F172</f>
        <v>22990.336937581047</v>
      </c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3"/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8" t="s">
        <v>122</v>
      </c>
      <c r="B176" s="1"/>
      <c r="C176" s="1"/>
      <c r="D176" s="3"/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3"/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54" t="s">
        <v>19</v>
      </c>
      <c r="B178" s="55" t="s">
        <v>20</v>
      </c>
      <c r="C178" s="55" t="s">
        <v>13</v>
      </c>
      <c r="D178" s="56" t="s">
        <v>21</v>
      </c>
      <c r="E178" s="56" t="s">
        <v>22</v>
      </c>
      <c r="F178" s="57" t="s">
        <v>123</v>
      </c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58" t="s">
        <v>124</v>
      </c>
      <c r="B179" s="59" t="s">
        <v>6</v>
      </c>
      <c r="C179" s="72">
        <f>'4.BDI'!C20*100</f>
        <v>37.6</v>
      </c>
      <c r="D179" s="61">
        <f>+F174</f>
        <v>22990.336937581047</v>
      </c>
      <c r="E179" s="61">
        <f>C179*D179/100</f>
        <v>8644.3666885304738</v>
      </c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3"/>
      <c r="E180" s="3"/>
      <c r="F180" s="102">
        <f>+E179</f>
        <v>8644.3666885304738</v>
      </c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93" t="s">
        <v>125</v>
      </c>
      <c r="B182" s="99"/>
      <c r="C182" s="99"/>
      <c r="D182" s="100"/>
      <c r="E182" s="128" t="s">
        <v>126</v>
      </c>
      <c r="F182" s="87">
        <f>F180</f>
        <v>8644.3666885304738</v>
      </c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8"/>
      <c r="B183" s="18"/>
      <c r="C183" s="18"/>
      <c r="D183" s="17"/>
      <c r="E183" s="17"/>
      <c r="F183" s="70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93" t="s">
        <v>127</v>
      </c>
      <c r="B185" s="99"/>
      <c r="C185" s="99"/>
      <c r="D185" s="100"/>
      <c r="E185" s="128" t="s">
        <v>128</v>
      </c>
      <c r="F185" s="87">
        <f>F174+F182</f>
        <v>31634.703626111521</v>
      </c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29"/>
      <c r="B186" s="129"/>
      <c r="C186" s="129"/>
      <c r="D186" s="130"/>
      <c r="E186" s="130"/>
      <c r="F186" s="130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31" t="s">
        <v>129</v>
      </c>
      <c r="B187" s="132"/>
      <c r="C187" s="133"/>
      <c r="D187" s="134"/>
      <c r="E187" s="134" t="s">
        <v>130</v>
      </c>
      <c r="F187" s="135">
        <f>B140</f>
        <v>100</v>
      </c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3"/>
      <c r="E188" s="3"/>
      <c r="F188" s="105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31" t="s">
        <v>131</v>
      </c>
      <c r="B189" s="132"/>
      <c r="C189" s="133"/>
      <c r="D189" s="134"/>
      <c r="E189" s="136" t="s">
        <v>132</v>
      </c>
      <c r="F189" s="137">
        <f>F185/F187</f>
        <v>316.34703626111519</v>
      </c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3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3"/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3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3"/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3"/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3"/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3"/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3"/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3"/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3"/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3"/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3"/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3"/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3"/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3"/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3"/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3"/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3"/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3"/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3"/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3"/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3"/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3"/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3"/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3"/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3"/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3"/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3"/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3"/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3"/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3"/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3"/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3"/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3"/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3"/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3"/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3"/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3"/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3"/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3"/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3"/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3"/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3"/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3"/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3"/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3"/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3"/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3"/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3"/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3"/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3"/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3"/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3"/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3"/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3"/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3"/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3"/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3"/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3"/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3"/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3"/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3"/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3"/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3"/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3"/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3"/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3"/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3"/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3"/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3"/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3"/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3"/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3"/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3"/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3"/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3"/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3"/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3"/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3"/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3"/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3"/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3"/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3"/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3"/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3"/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3"/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3"/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3"/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3"/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3"/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3"/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3"/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3"/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3"/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3"/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3"/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3"/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3"/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3"/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3"/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/>
    <row r="391" spans="1:26" ht="15.75" customHeight="1" x14ac:dyDescent="0.2"/>
    <row r="392" spans="1:26" ht="15.75" customHeight="1" x14ac:dyDescent="0.2"/>
    <row r="393" spans="1:26" ht="15.75" customHeight="1" x14ac:dyDescent="0.2"/>
    <row r="394" spans="1:26" ht="15.75" customHeight="1" x14ac:dyDescent="0.2"/>
    <row r="395" spans="1:26" ht="15.75" customHeight="1" x14ac:dyDescent="0.2"/>
    <row r="396" spans="1:26" ht="15.75" customHeight="1" x14ac:dyDescent="0.2"/>
    <row r="397" spans="1:26" ht="15.75" customHeight="1" x14ac:dyDescent="0.2"/>
    <row r="398" spans="1:26" ht="15.75" customHeight="1" x14ac:dyDescent="0.2"/>
    <row r="399" spans="1:26" ht="15.75" customHeight="1" x14ac:dyDescent="0.2"/>
    <row r="400" spans="1:26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8">
    <mergeCell ref="A27:D27"/>
    <mergeCell ref="A32:D32"/>
    <mergeCell ref="A75:E75"/>
    <mergeCell ref="A2:F2"/>
    <mergeCell ref="A3:F3"/>
    <mergeCell ref="A5:F5"/>
    <mergeCell ref="A13:C13"/>
    <mergeCell ref="A26:E26"/>
  </mergeCells>
  <hyperlinks>
    <hyperlink ref="A16" location="Google_Sheet_Link_883616420" display="     3.1.1. Depreciação     "/>
    <hyperlink ref="A17" location="Google_Sheet_Link_1983329609" display="     3.1.2. Remuneração do Capital     "/>
    <hyperlink ref="A111" location="Google_Sheet_Link_883616420" display="3.1.1. Depreciação"/>
    <hyperlink ref="A121" location="Google_Sheet_Link_1983329609" display="3.1.2. Remuneração do Capital"/>
  </hyperlinks>
  <pageMargins left="0.9055118110236221" right="0.51181102362204722" top="0.74803149606299213" bottom="0.74803149606299213" header="0" footer="0"/>
  <pageSetup paperSize="9" fitToHeight="0" orientation="portrait"/>
  <headerFooter>
    <oddFooter>&amp;R&amp;P de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8"/>
  <sheetViews>
    <sheetView workbookViewId="0"/>
  </sheetViews>
  <sheetFormatPr defaultColWidth="12.5703125" defaultRowHeight="15" customHeight="1" x14ac:dyDescent="0.2"/>
  <cols>
    <col min="1" max="1" width="13.5703125" customWidth="1"/>
    <col min="2" max="2" width="39.5703125" customWidth="1"/>
    <col min="3" max="3" width="14.5703125" customWidth="1"/>
    <col min="4" max="4" width="37.28515625" customWidth="1"/>
    <col min="5" max="10" width="9.140625" customWidth="1"/>
    <col min="11" max="11" width="11" customWidth="1"/>
    <col min="12" max="24" width="9.140625" customWidth="1"/>
    <col min="25" max="26" width="14.42578125" customWidth="1"/>
  </cols>
  <sheetData>
    <row r="1" spans="1:23" ht="15" customHeight="1" x14ac:dyDescent="0.2">
      <c r="A1" s="1"/>
      <c r="B1" s="2"/>
      <c r="C1" s="2"/>
      <c r="D1" s="2"/>
      <c r="E1" s="2"/>
      <c r="F1" s="2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" customHeight="1" x14ac:dyDescent="0.2">
      <c r="A2" s="138"/>
      <c r="B2" s="2"/>
      <c r="C2" s="2"/>
      <c r="D2" s="2"/>
      <c r="E2" s="2"/>
      <c r="F2" s="2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6.5" customHeight="1" x14ac:dyDescent="0.2">
      <c r="A3" s="138"/>
      <c r="B3" s="2"/>
      <c r="C3" s="2"/>
      <c r="D3" s="3"/>
      <c r="E3" s="3"/>
      <c r="F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2.7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2.75" customHeight="1" x14ac:dyDescent="0.2">
      <c r="A5" s="263" t="s">
        <v>133</v>
      </c>
      <c r="B5" s="264"/>
      <c r="C5" s="265"/>
      <c r="D5" s="140"/>
      <c r="E5" s="140"/>
      <c r="F5" s="140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2.75" customHeight="1" x14ac:dyDescent="0.2">
      <c r="A6" s="141" t="s">
        <v>134</v>
      </c>
      <c r="B6" s="142" t="s">
        <v>135</v>
      </c>
      <c r="C6" s="143" t="s">
        <v>136</v>
      </c>
      <c r="D6" s="144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3" ht="12.75" customHeight="1" x14ac:dyDescent="0.2">
      <c r="A7" s="141" t="s">
        <v>137</v>
      </c>
      <c r="B7" s="142" t="s">
        <v>138</v>
      </c>
      <c r="C7" s="145">
        <v>0.2</v>
      </c>
      <c r="D7" s="144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</row>
    <row r="8" spans="1:23" ht="12.75" customHeight="1" x14ac:dyDescent="0.2">
      <c r="A8" s="141" t="s">
        <v>139</v>
      </c>
      <c r="B8" s="142" t="s">
        <v>140</v>
      </c>
      <c r="C8" s="145">
        <v>1.4999999999999999E-2</v>
      </c>
      <c r="D8" s="144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1:23" ht="12.75" customHeight="1" x14ac:dyDescent="0.2">
      <c r="A9" s="141" t="s">
        <v>141</v>
      </c>
      <c r="B9" s="142" t="s">
        <v>142</v>
      </c>
      <c r="C9" s="145">
        <v>0.01</v>
      </c>
      <c r="D9" s="144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23" ht="12.75" customHeight="1" x14ac:dyDescent="0.2">
      <c r="A10" s="141" t="s">
        <v>143</v>
      </c>
      <c r="B10" s="142" t="s">
        <v>144</v>
      </c>
      <c r="C10" s="145">
        <v>2E-3</v>
      </c>
      <c r="D10" s="144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</row>
    <row r="11" spans="1:23" ht="12.75" customHeight="1" x14ac:dyDescent="0.2">
      <c r="A11" s="141" t="s">
        <v>145</v>
      </c>
      <c r="B11" s="142" t="s">
        <v>146</v>
      </c>
      <c r="C11" s="145">
        <v>6.0000000000000001E-3</v>
      </c>
      <c r="D11" s="144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</row>
    <row r="12" spans="1:23" ht="12.75" customHeight="1" x14ac:dyDescent="0.2">
      <c r="A12" s="141" t="s">
        <v>147</v>
      </c>
      <c r="B12" s="142" t="s">
        <v>148</v>
      </c>
      <c r="C12" s="145">
        <v>2.5000000000000001E-2</v>
      </c>
      <c r="D12" s="144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</row>
    <row r="13" spans="1:23" ht="12.75" customHeight="1" x14ac:dyDescent="0.2">
      <c r="A13" s="141" t="s">
        <v>149</v>
      </c>
      <c r="B13" s="142" t="s">
        <v>150</v>
      </c>
      <c r="C13" s="145">
        <v>0.03</v>
      </c>
      <c r="D13" s="144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</row>
    <row r="14" spans="1:23" ht="12.75" customHeight="1" x14ac:dyDescent="0.2">
      <c r="A14" s="141" t="s">
        <v>151</v>
      </c>
      <c r="B14" s="142" t="s">
        <v>152</v>
      </c>
      <c r="C14" s="145">
        <v>0.08</v>
      </c>
      <c r="D14" s="144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</row>
    <row r="15" spans="1:23" ht="12.75" customHeight="1" x14ac:dyDescent="0.2">
      <c r="A15" s="141" t="s">
        <v>153</v>
      </c>
      <c r="B15" s="146" t="s">
        <v>154</v>
      </c>
      <c r="C15" s="147">
        <f>SUM(C7:C14)</f>
        <v>0.36800000000000005</v>
      </c>
      <c r="D15" s="144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</row>
    <row r="16" spans="1:23" ht="12.75" customHeight="1" x14ac:dyDescent="0.2">
      <c r="A16" s="148"/>
      <c r="B16" s="149"/>
      <c r="C16" s="150"/>
      <c r="D16" s="144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</row>
    <row r="17" spans="1:23" ht="12.75" customHeight="1" x14ac:dyDescent="0.2">
      <c r="A17" s="141" t="s">
        <v>155</v>
      </c>
      <c r="B17" s="151" t="s">
        <v>156</v>
      </c>
      <c r="C17" s="145">
        <f>ROUND(IF('3.CAGED'!C28&gt;24,(1-12/'3.CAGED'!C28)*0.1111,0.1111-C26),4)</f>
        <v>6.1899999999999997E-2</v>
      </c>
      <c r="D17" s="144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</row>
    <row r="18" spans="1:23" ht="12.75" customHeight="1" x14ac:dyDescent="0.2">
      <c r="A18" s="141" t="s">
        <v>157</v>
      </c>
      <c r="B18" s="151" t="s">
        <v>158</v>
      </c>
      <c r="C18" s="145">
        <f>ROUND('3.CAGED'!C32/'3.CAGED'!C29,4)</f>
        <v>8.3299999999999999E-2</v>
      </c>
      <c r="D18" s="144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</row>
    <row r="19" spans="1:23" ht="12.75" customHeight="1" x14ac:dyDescent="0.2">
      <c r="A19" s="141" t="s">
        <v>159</v>
      </c>
      <c r="B19" s="151" t="s">
        <v>160</v>
      </c>
      <c r="C19" s="145">
        <v>5.9999999999999995E-4</v>
      </c>
      <c r="D19" s="144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</row>
    <row r="20" spans="1:23" ht="12.75" customHeight="1" x14ac:dyDescent="0.2">
      <c r="A20" s="141" t="s">
        <v>161</v>
      </c>
      <c r="B20" s="151" t="s">
        <v>162</v>
      </c>
      <c r="C20" s="145">
        <v>8.2000000000000007E-3</v>
      </c>
      <c r="D20" s="144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</row>
    <row r="21" spans="1:23" ht="12.75" customHeight="1" x14ac:dyDescent="0.2">
      <c r="A21" s="141" t="s">
        <v>163</v>
      </c>
      <c r="B21" s="151" t="s">
        <v>164</v>
      </c>
      <c r="C21" s="145">
        <v>3.0999999999999999E-3</v>
      </c>
      <c r="D21" s="144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</row>
    <row r="22" spans="1:23" ht="12.75" customHeight="1" x14ac:dyDescent="0.2">
      <c r="A22" s="141" t="s">
        <v>165</v>
      </c>
      <c r="B22" s="151" t="s">
        <v>166</v>
      </c>
      <c r="C22" s="145">
        <v>1.66E-2</v>
      </c>
      <c r="D22" s="144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</row>
    <row r="23" spans="1:23" ht="12.75" customHeight="1" x14ac:dyDescent="0.2">
      <c r="A23" s="141" t="s">
        <v>167</v>
      </c>
      <c r="B23" s="146" t="s">
        <v>168</v>
      </c>
      <c r="C23" s="147">
        <f>SUM(C17:C22)</f>
        <v>0.17369999999999999</v>
      </c>
      <c r="D23" s="152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</row>
    <row r="24" spans="1:23" ht="12.75" customHeight="1" x14ac:dyDescent="0.2">
      <c r="A24" s="148"/>
      <c r="B24" s="149"/>
      <c r="C24" s="150"/>
      <c r="D24" s="152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</row>
    <row r="25" spans="1:23" ht="12.75" customHeight="1" x14ac:dyDescent="0.2">
      <c r="A25" s="141" t="s">
        <v>169</v>
      </c>
      <c r="B25" s="142" t="s">
        <v>170</v>
      </c>
      <c r="C25" s="145">
        <f>ROUND(('3.CAGED'!C33) *'3.CAGED'!C26/'3.CAGED'!C29,4)</f>
        <v>2.5600000000000001E-2</v>
      </c>
      <c r="D25" s="144"/>
      <c r="E25" s="153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</row>
    <row r="26" spans="1:23" ht="12.75" customHeight="1" x14ac:dyDescent="0.2">
      <c r="A26" s="141" t="s">
        <v>171</v>
      </c>
      <c r="B26" s="142" t="s">
        <v>172</v>
      </c>
      <c r="C26" s="145">
        <f>ROUND(IF('3.CAGED'!C28&gt;12,12/'3.CAGED'!C28*0.1111,0.1111),4)</f>
        <v>4.9200000000000001E-2</v>
      </c>
      <c r="D26" s="144"/>
      <c r="E26" s="139"/>
      <c r="F26" s="139"/>
      <c r="G26" s="139"/>
      <c r="H26" s="154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</row>
    <row r="27" spans="1:23" ht="12.75" customHeight="1" x14ac:dyDescent="0.2">
      <c r="A27" s="141" t="s">
        <v>173</v>
      </c>
      <c r="B27" s="142" t="s">
        <v>174</v>
      </c>
      <c r="C27" s="145">
        <f>C25*C26</f>
        <v>1.2595200000000001E-3</v>
      </c>
      <c r="D27" s="144"/>
      <c r="E27" s="153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</row>
    <row r="28" spans="1:23" ht="12.75" customHeight="1" x14ac:dyDescent="0.2">
      <c r="A28" s="141" t="s">
        <v>175</v>
      </c>
      <c r="B28" s="142" t="s">
        <v>176</v>
      </c>
      <c r="C28" s="145">
        <f>ROUND(('3.CAGED'!C29+'3.CAGED'!C30+'3.CAGED'!C32)/'3.CAGED'!C27*'3.CAGED'!C34*'3.CAGED'!C35*'3.CAGED'!C26/'3.CAGED'!C29,4)</f>
        <v>2.0500000000000001E-2</v>
      </c>
      <c r="D28" s="144"/>
      <c r="E28" s="139"/>
      <c r="F28" s="139"/>
      <c r="G28" s="153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</row>
    <row r="29" spans="1:23" ht="12.75" customHeight="1" x14ac:dyDescent="0.2">
      <c r="A29" s="141" t="s">
        <v>177</v>
      </c>
      <c r="B29" s="142" t="s">
        <v>178</v>
      </c>
      <c r="C29" s="145">
        <f>ROUND(('3.CAGED'!C31/'3.CAGED'!C29)*'3.CAGED'!C26/12,4)</f>
        <v>1.8E-3</v>
      </c>
      <c r="D29" s="144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</row>
    <row r="30" spans="1:23" ht="12.75" customHeight="1" x14ac:dyDescent="0.2">
      <c r="A30" s="141" t="s">
        <v>179</v>
      </c>
      <c r="B30" s="146" t="s">
        <v>180</v>
      </c>
      <c r="C30" s="147">
        <f>SUM(C25:C29)</f>
        <v>9.8359520000000006E-2</v>
      </c>
      <c r="D30" s="152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</row>
    <row r="31" spans="1:23" ht="12.75" customHeight="1" x14ac:dyDescent="0.2">
      <c r="A31" s="148"/>
      <c r="B31" s="149"/>
      <c r="C31" s="150"/>
      <c r="D31" s="152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3" ht="12.75" customHeight="1" x14ac:dyDescent="0.2">
      <c r="A32" s="141" t="s">
        <v>181</v>
      </c>
      <c r="B32" s="142" t="s">
        <v>182</v>
      </c>
      <c r="C32" s="145">
        <f>ROUND(C15*C23,4)</f>
        <v>6.3899999999999998E-2</v>
      </c>
      <c r="D32" s="144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</row>
    <row r="33" spans="1:23" ht="12.75" customHeight="1" x14ac:dyDescent="0.2">
      <c r="A33" s="141" t="s">
        <v>183</v>
      </c>
      <c r="B33" s="155" t="s">
        <v>184</v>
      </c>
      <c r="C33" s="145">
        <f>ROUND((C25*C14),4)</f>
        <v>2E-3</v>
      </c>
      <c r="D33" s="144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</row>
    <row r="34" spans="1:23" ht="12.75" customHeight="1" x14ac:dyDescent="0.2">
      <c r="A34" s="141" t="s">
        <v>185</v>
      </c>
      <c r="B34" s="146" t="s">
        <v>186</v>
      </c>
      <c r="C34" s="147">
        <f>SUM(C32:C33)</f>
        <v>6.59E-2</v>
      </c>
      <c r="D34" s="152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</row>
    <row r="35" spans="1:23" ht="12.75" customHeight="1" x14ac:dyDescent="0.2">
      <c r="A35" s="156"/>
      <c r="B35" s="157" t="s">
        <v>187</v>
      </c>
      <c r="C35" s="158">
        <f>C34+C30+C23+C15</f>
        <v>0.70595951999999995</v>
      </c>
      <c r="D35" s="152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</row>
    <row r="36" spans="1:23" ht="12.75" customHeight="1" x14ac:dyDescent="0.2">
      <c r="A36" s="144"/>
      <c r="B36" s="159"/>
      <c r="C36" s="160"/>
      <c r="D36" s="16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</row>
    <row r="37" spans="1:23" ht="12.75" customHeight="1" x14ac:dyDescent="0.2">
      <c r="A37" s="144"/>
      <c r="B37" s="144"/>
      <c r="C37" s="162"/>
      <c r="D37" s="163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</row>
    <row r="38" spans="1:23" ht="12.75" customHeight="1" x14ac:dyDescent="0.2">
      <c r="A38" s="144"/>
      <c r="B38" s="144"/>
      <c r="C38" s="162"/>
      <c r="D38" s="144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</row>
    <row r="39" spans="1:23" ht="12.75" customHeight="1" x14ac:dyDescent="0.2">
      <c r="A39" s="144"/>
      <c r="B39" s="144"/>
      <c r="C39" s="162"/>
      <c r="D39" s="144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</row>
    <row r="40" spans="1:23" ht="12.75" customHeight="1" x14ac:dyDescent="0.2">
      <c r="A40" s="144"/>
      <c r="B40" s="144"/>
      <c r="C40" s="162"/>
      <c r="D40" s="144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</row>
    <row r="41" spans="1:23" ht="12.75" customHeight="1" x14ac:dyDescent="0.2">
      <c r="A41" s="144"/>
      <c r="B41" s="159"/>
      <c r="C41" s="160"/>
      <c r="D41" s="144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</row>
    <row r="42" spans="1:23" ht="12.75" customHeight="1" x14ac:dyDescent="0.2">
      <c r="A42" s="152"/>
      <c r="B42" s="159"/>
      <c r="C42" s="160"/>
      <c r="D42" s="152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</row>
    <row r="43" spans="1:23" ht="12.75" customHeight="1" x14ac:dyDescent="0.2">
      <c r="A43" s="164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</row>
    <row r="44" spans="1:23" ht="12.75" customHeight="1" x14ac:dyDescent="0.2">
      <c r="A44" s="165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</row>
    <row r="45" spans="1:23" ht="12.75" customHeight="1" x14ac:dyDescent="0.2">
      <c r="A45" s="144"/>
      <c r="B45" s="166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</row>
    <row r="46" spans="1:23" ht="12.75" customHeight="1" x14ac:dyDescent="0.2">
      <c r="A46" s="144"/>
      <c r="B46" s="166"/>
      <c r="C46" s="144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</row>
    <row r="47" spans="1:23" ht="12.75" customHeight="1" x14ac:dyDescent="0.2">
      <c r="A47" s="144"/>
      <c r="B47" s="162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</row>
    <row r="48" spans="1:23" ht="12.75" customHeight="1" x14ac:dyDescent="0.2">
      <c r="A48" s="144"/>
      <c r="B48" s="166"/>
      <c r="C48" s="144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  <row r="49" spans="1:23" ht="12.75" customHeight="1" x14ac:dyDescent="0.2">
      <c r="A49" s="144"/>
      <c r="B49" s="162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</row>
    <row r="50" spans="1:23" ht="12.75" customHeight="1" x14ac:dyDescent="0.2">
      <c r="A50" s="144"/>
      <c r="B50" s="166"/>
      <c r="C50" s="144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</row>
    <row r="51" spans="1:23" ht="12.75" customHeight="1" x14ac:dyDescent="0.2">
      <c r="A51" s="144"/>
      <c r="B51" s="162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</row>
    <row r="52" spans="1:23" ht="12.75" customHeight="1" x14ac:dyDescent="0.2">
      <c r="A52" s="144"/>
      <c r="B52" s="166"/>
      <c r="C52" s="144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</row>
    <row r="53" spans="1:23" ht="12.75" customHeight="1" x14ac:dyDescent="0.2">
      <c r="A53" s="144"/>
      <c r="B53" s="162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</row>
    <row r="54" spans="1:23" ht="12.75" customHeight="1" x14ac:dyDescent="0.2">
      <c r="A54" s="164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</row>
    <row r="55" spans="1:23" ht="12.75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</row>
    <row r="56" spans="1:23" ht="12.75" customHeight="1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</row>
    <row r="57" spans="1:23" ht="12.75" customHeight="1" x14ac:dyDescent="0.2">
      <c r="A57" s="103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</row>
    <row r="58" spans="1:23" ht="12.75" customHeight="1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</row>
    <row r="59" spans="1:23" ht="12.75" customHeight="1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</row>
    <row r="60" spans="1:23" ht="12.75" customHeight="1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</row>
    <row r="61" spans="1:23" ht="12.75" customHeight="1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</row>
    <row r="62" spans="1:23" ht="12.75" customHeight="1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</row>
    <row r="63" spans="1:23" ht="12.75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</row>
    <row r="64" spans="1:23" ht="12.75" customHeight="1" x14ac:dyDescent="0.2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</row>
    <row r="65" spans="1:23" ht="12.75" customHeight="1" x14ac:dyDescent="0.2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</row>
    <row r="66" spans="1:23" ht="12.75" customHeight="1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</row>
    <row r="67" spans="1:23" ht="12.75" customHeight="1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</row>
    <row r="68" spans="1:23" ht="12.75" customHeight="1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</row>
    <row r="69" spans="1:23" ht="12.75" customHeight="1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</row>
    <row r="70" spans="1:23" ht="12.75" customHeight="1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</row>
    <row r="71" spans="1:23" ht="12.75" customHeight="1" x14ac:dyDescent="0.2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</row>
    <row r="72" spans="1:23" ht="12.75" customHeight="1" x14ac:dyDescent="0.2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</row>
    <row r="73" spans="1:23" ht="12.75" customHeight="1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</row>
    <row r="74" spans="1:23" ht="12.75" customHeight="1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</row>
    <row r="75" spans="1:23" ht="12.75" customHeight="1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</row>
    <row r="76" spans="1:23" ht="12.75" customHeight="1" x14ac:dyDescent="0.2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</row>
    <row r="77" spans="1:23" ht="12.75" customHeight="1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</row>
    <row r="78" spans="1:23" ht="12.75" customHeight="1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</row>
    <row r="79" spans="1:23" ht="12.75" customHeight="1" x14ac:dyDescent="0.2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</row>
    <row r="80" spans="1:23" ht="12.75" customHeight="1" x14ac:dyDescent="0.2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</row>
    <row r="81" spans="1:24" ht="12.75" customHeight="1" x14ac:dyDescent="0.2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</row>
    <row r="82" spans="1:24" ht="12.75" customHeight="1" x14ac:dyDescent="0.2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</row>
    <row r="83" spans="1:24" ht="12.75" customHeight="1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</row>
    <row r="84" spans="1:24" ht="12.75" customHeight="1" x14ac:dyDescent="0.2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</row>
    <row r="85" spans="1:24" ht="12.75" customHeight="1" x14ac:dyDescent="0.2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</row>
    <row r="86" spans="1:24" ht="12.75" customHeight="1" x14ac:dyDescent="0.2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</row>
    <row r="87" spans="1:24" ht="12.75" customHeight="1" x14ac:dyDescent="0.2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</row>
    <row r="88" spans="1:24" ht="12.75" customHeight="1" x14ac:dyDescent="0.2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</row>
    <row r="89" spans="1:24" ht="12.75" customHeight="1" x14ac:dyDescent="0.2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</row>
    <row r="90" spans="1:24" ht="12.75" customHeight="1" x14ac:dyDescent="0.2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</row>
    <row r="91" spans="1:24" ht="12.75" customHeight="1" x14ac:dyDescent="0.2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  <c r="X91" s="139"/>
    </row>
    <row r="92" spans="1:24" ht="12.75" customHeight="1" x14ac:dyDescent="0.2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  <c r="X92" s="139"/>
    </row>
    <row r="93" spans="1:24" ht="12.75" customHeight="1" x14ac:dyDescent="0.2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</row>
    <row r="94" spans="1:24" ht="12.75" customHeight="1" x14ac:dyDescent="0.2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</row>
    <row r="95" spans="1:24" ht="12.75" customHeight="1" x14ac:dyDescent="0.2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</row>
    <row r="96" spans="1:24" ht="12.75" customHeight="1" x14ac:dyDescent="0.2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</row>
    <row r="97" spans="1:24" ht="12.75" customHeight="1" x14ac:dyDescent="0.2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</row>
    <row r="98" spans="1:24" ht="12.75" customHeight="1" x14ac:dyDescent="0.2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</row>
    <row r="99" spans="1:24" ht="12.75" customHeight="1" x14ac:dyDescent="0.2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</row>
    <row r="100" spans="1:24" ht="12.75" customHeight="1" x14ac:dyDescent="0.2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</row>
    <row r="101" spans="1:24" ht="12.75" customHeight="1" x14ac:dyDescent="0.2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</row>
    <row r="102" spans="1:24" ht="12.75" customHeight="1" x14ac:dyDescent="0.2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</row>
    <row r="103" spans="1:24" ht="12.75" customHeight="1" x14ac:dyDescent="0.2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</row>
    <row r="104" spans="1:24" ht="12.75" customHeight="1" x14ac:dyDescent="0.2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</row>
    <row r="105" spans="1:24" ht="12.75" customHeight="1" x14ac:dyDescent="0.2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</row>
    <row r="106" spans="1:24" ht="12.75" customHeight="1" x14ac:dyDescent="0.2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</row>
    <row r="107" spans="1:24" ht="12.75" customHeight="1" x14ac:dyDescent="0.2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  <c r="X107" s="139"/>
    </row>
    <row r="108" spans="1:24" ht="12.75" customHeight="1" x14ac:dyDescent="0.2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</row>
    <row r="109" spans="1:24" ht="12.75" customHeight="1" x14ac:dyDescent="0.2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</row>
    <row r="110" spans="1:24" ht="12.75" customHeight="1" x14ac:dyDescent="0.2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</row>
    <row r="111" spans="1:24" ht="12.75" customHeight="1" x14ac:dyDescent="0.2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</row>
    <row r="112" spans="1:24" ht="12.75" customHeight="1" x14ac:dyDescent="0.2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</row>
    <row r="113" spans="1:24" ht="12.75" customHeight="1" x14ac:dyDescent="0.2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</row>
    <row r="114" spans="1:24" ht="12.75" customHeight="1" x14ac:dyDescent="0.2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</row>
    <row r="115" spans="1:24" ht="12.75" customHeight="1" x14ac:dyDescent="0.2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</row>
    <row r="116" spans="1:24" ht="12.75" customHeight="1" x14ac:dyDescent="0.2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</row>
    <row r="117" spans="1:24" ht="12.75" customHeight="1" x14ac:dyDescent="0.2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</row>
    <row r="118" spans="1:24" ht="12.75" customHeight="1" x14ac:dyDescent="0.2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</row>
    <row r="119" spans="1:24" ht="12.75" customHeight="1" x14ac:dyDescent="0.2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</row>
    <row r="120" spans="1:24" ht="12.75" customHeight="1" x14ac:dyDescent="0.2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</row>
    <row r="121" spans="1:24" ht="12.75" customHeight="1" x14ac:dyDescent="0.2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</row>
    <row r="122" spans="1:24" ht="12.75" customHeight="1" x14ac:dyDescent="0.2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</row>
    <row r="123" spans="1:24" ht="12.75" customHeight="1" x14ac:dyDescent="0.2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</row>
    <row r="124" spans="1:24" ht="12.75" customHeight="1" x14ac:dyDescent="0.2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</row>
    <row r="125" spans="1:24" ht="12.75" customHeight="1" x14ac:dyDescent="0.2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</row>
    <row r="126" spans="1:24" ht="12.75" customHeight="1" x14ac:dyDescent="0.2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  <c r="X126" s="139"/>
    </row>
    <row r="127" spans="1:24" ht="12.75" customHeight="1" x14ac:dyDescent="0.2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</row>
    <row r="128" spans="1:24" ht="12.75" customHeight="1" x14ac:dyDescent="0.2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</row>
    <row r="129" spans="1:24" ht="12.75" customHeight="1" x14ac:dyDescent="0.2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  <c r="X129" s="139"/>
    </row>
    <row r="130" spans="1:24" ht="12.75" customHeight="1" x14ac:dyDescent="0.2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  <c r="X130" s="139"/>
    </row>
    <row r="131" spans="1:24" ht="12.75" customHeight="1" x14ac:dyDescent="0.2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  <c r="X131" s="139"/>
    </row>
    <row r="132" spans="1:24" ht="12.75" customHeight="1" x14ac:dyDescent="0.2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  <c r="X132" s="139"/>
    </row>
    <row r="133" spans="1:24" ht="12.75" customHeight="1" x14ac:dyDescent="0.2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  <c r="X133" s="139"/>
    </row>
    <row r="134" spans="1:24" ht="12.75" customHeight="1" x14ac:dyDescent="0.2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  <c r="X134" s="139"/>
    </row>
    <row r="135" spans="1:24" ht="12.75" customHeight="1" x14ac:dyDescent="0.2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  <c r="X135" s="139"/>
    </row>
    <row r="136" spans="1:24" ht="12.75" customHeight="1" x14ac:dyDescent="0.2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  <c r="X136" s="139"/>
    </row>
    <row r="137" spans="1:24" ht="12.75" customHeight="1" x14ac:dyDescent="0.2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</row>
    <row r="138" spans="1:24" ht="12.75" customHeight="1" x14ac:dyDescent="0.2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  <c r="X138" s="139"/>
    </row>
    <row r="139" spans="1:24" ht="12.75" customHeight="1" x14ac:dyDescent="0.2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  <c r="X139" s="139"/>
    </row>
    <row r="140" spans="1:24" ht="12.75" customHeight="1" x14ac:dyDescent="0.2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  <c r="X140" s="139"/>
    </row>
    <row r="141" spans="1:24" ht="12.75" customHeight="1" x14ac:dyDescent="0.2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  <c r="X141" s="139"/>
    </row>
    <row r="142" spans="1:24" ht="12.75" customHeight="1" x14ac:dyDescent="0.2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  <c r="X142" s="139"/>
    </row>
    <row r="143" spans="1:24" ht="12.75" customHeight="1" x14ac:dyDescent="0.2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  <c r="X143" s="139"/>
    </row>
    <row r="144" spans="1:24" ht="12.75" customHeight="1" x14ac:dyDescent="0.2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  <c r="X144" s="139"/>
    </row>
    <row r="145" spans="1:24" ht="12.75" customHeight="1" x14ac:dyDescent="0.2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  <c r="X145" s="139"/>
    </row>
    <row r="146" spans="1:24" ht="12.75" customHeight="1" x14ac:dyDescent="0.2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  <c r="X146" s="139"/>
    </row>
    <row r="147" spans="1:24" ht="12.75" customHeight="1" x14ac:dyDescent="0.2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  <c r="X147" s="139"/>
    </row>
    <row r="148" spans="1:24" ht="12.75" customHeight="1" x14ac:dyDescent="0.2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</row>
    <row r="149" spans="1:24" ht="12.75" customHeight="1" x14ac:dyDescent="0.2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  <c r="X149" s="139"/>
    </row>
    <row r="150" spans="1:24" ht="12.75" customHeight="1" x14ac:dyDescent="0.2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  <c r="X150" s="139"/>
    </row>
    <row r="151" spans="1:24" ht="12.75" customHeight="1" x14ac:dyDescent="0.2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  <c r="X151" s="139"/>
    </row>
    <row r="152" spans="1:24" ht="12.75" customHeight="1" x14ac:dyDescent="0.2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  <c r="X152" s="139"/>
    </row>
    <row r="153" spans="1:24" ht="12.75" customHeight="1" x14ac:dyDescent="0.2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  <c r="X153" s="139"/>
    </row>
    <row r="154" spans="1:24" ht="12.75" customHeight="1" x14ac:dyDescent="0.2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  <c r="X154" s="139"/>
    </row>
    <row r="155" spans="1:24" ht="12.75" customHeight="1" x14ac:dyDescent="0.2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  <c r="X155" s="139"/>
    </row>
    <row r="156" spans="1:24" ht="12.75" customHeight="1" x14ac:dyDescent="0.2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  <c r="X156" s="139"/>
    </row>
    <row r="157" spans="1:24" ht="12.75" customHeight="1" x14ac:dyDescent="0.2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  <c r="X157" s="139"/>
    </row>
    <row r="158" spans="1:24" ht="12.75" customHeight="1" x14ac:dyDescent="0.2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  <c r="X158" s="139"/>
    </row>
    <row r="159" spans="1:24" ht="12.75" customHeight="1" x14ac:dyDescent="0.2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  <c r="X159" s="139"/>
    </row>
    <row r="160" spans="1:24" ht="12.75" customHeight="1" x14ac:dyDescent="0.2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  <c r="X160" s="139"/>
    </row>
    <row r="161" spans="1:24" ht="12.75" customHeight="1" x14ac:dyDescent="0.2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  <c r="X161" s="139"/>
    </row>
    <row r="162" spans="1:24" ht="12.75" customHeight="1" x14ac:dyDescent="0.2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  <c r="X162" s="139"/>
    </row>
    <row r="163" spans="1:24" ht="12.75" customHeight="1" x14ac:dyDescent="0.2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</row>
    <row r="164" spans="1:24" ht="12.75" customHeight="1" x14ac:dyDescent="0.2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  <c r="X164" s="139"/>
    </row>
    <row r="165" spans="1:24" ht="12.75" customHeight="1" x14ac:dyDescent="0.2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</row>
    <row r="166" spans="1:24" ht="12.75" customHeight="1" x14ac:dyDescent="0.2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</row>
    <row r="167" spans="1:24" ht="12.75" customHeight="1" x14ac:dyDescent="0.2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</row>
    <row r="168" spans="1:24" ht="12.75" customHeight="1" x14ac:dyDescent="0.2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</row>
    <row r="169" spans="1:24" ht="12.75" customHeight="1" x14ac:dyDescent="0.2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  <c r="X169" s="139"/>
    </row>
    <row r="170" spans="1:24" ht="12.75" customHeight="1" x14ac:dyDescent="0.2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  <c r="X170" s="139"/>
    </row>
    <row r="171" spans="1:24" ht="12.75" customHeight="1" x14ac:dyDescent="0.2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  <c r="X171" s="139"/>
    </row>
    <row r="172" spans="1:24" ht="12.75" customHeight="1" x14ac:dyDescent="0.2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  <c r="X172" s="139"/>
    </row>
    <row r="173" spans="1:24" ht="12.75" customHeight="1" x14ac:dyDescent="0.2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39"/>
    </row>
    <row r="174" spans="1:24" ht="12.75" customHeight="1" x14ac:dyDescent="0.2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  <c r="X174" s="139"/>
    </row>
    <row r="175" spans="1:24" ht="12.75" customHeight="1" x14ac:dyDescent="0.2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  <c r="X175" s="139"/>
    </row>
    <row r="176" spans="1:24" ht="12.75" customHeight="1" x14ac:dyDescent="0.2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  <c r="X176" s="139"/>
    </row>
    <row r="177" spans="1:24" ht="12.75" customHeight="1" x14ac:dyDescent="0.2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  <c r="X177" s="139"/>
    </row>
    <row r="178" spans="1:24" ht="12.75" customHeight="1" x14ac:dyDescent="0.2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  <c r="X178" s="139"/>
    </row>
    <row r="179" spans="1:24" ht="12.75" customHeight="1" x14ac:dyDescent="0.2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  <c r="X179" s="139"/>
    </row>
    <row r="180" spans="1:24" ht="12.75" customHeight="1" x14ac:dyDescent="0.2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  <c r="X180" s="139"/>
    </row>
    <row r="181" spans="1:24" ht="12.75" customHeight="1" x14ac:dyDescent="0.2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  <c r="X181" s="139"/>
    </row>
    <row r="182" spans="1:24" ht="12.75" customHeight="1" x14ac:dyDescent="0.2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  <c r="X182" s="139"/>
    </row>
    <row r="183" spans="1:24" ht="12.75" customHeight="1" x14ac:dyDescent="0.2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  <c r="X183" s="139"/>
    </row>
    <row r="184" spans="1:24" ht="12.75" customHeight="1" x14ac:dyDescent="0.2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  <c r="X184" s="139"/>
    </row>
    <row r="185" spans="1:24" ht="12.75" customHeight="1" x14ac:dyDescent="0.2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  <c r="X185" s="139"/>
    </row>
    <row r="186" spans="1:24" ht="12.75" customHeight="1" x14ac:dyDescent="0.2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  <c r="X186" s="139"/>
    </row>
    <row r="187" spans="1:24" ht="12.75" customHeight="1" x14ac:dyDescent="0.2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  <c r="X187" s="139"/>
    </row>
    <row r="188" spans="1:24" ht="12.75" customHeight="1" x14ac:dyDescent="0.2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  <c r="X188" s="139"/>
    </row>
    <row r="189" spans="1:24" ht="12.75" customHeight="1" x14ac:dyDescent="0.2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  <c r="X189" s="139"/>
    </row>
    <row r="190" spans="1:24" ht="12.75" customHeight="1" x14ac:dyDescent="0.2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  <c r="X190" s="139"/>
    </row>
    <row r="191" spans="1:24" ht="12.75" customHeight="1" x14ac:dyDescent="0.2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  <c r="X191" s="139"/>
    </row>
    <row r="192" spans="1:24" ht="12.75" customHeight="1" x14ac:dyDescent="0.2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</row>
    <row r="193" spans="1:24" ht="12.75" customHeight="1" x14ac:dyDescent="0.2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  <c r="X193" s="139"/>
    </row>
    <row r="194" spans="1:24" ht="12.75" customHeight="1" x14ac:dyDescent="0.2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  <c r="X194" s="139"/>
    </row>
    <row r="195" spans="1:24" ht="12.75" customHeight="1" x14ac:dyDescent="0.2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  <c r="X195" s="139"/>
    </row>
    <row r="196" spans="1:24" ht="12.75" customHeight="1" x14ac:dyDescent="0.2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  <c r="X196" s="139"/>
    </row>
    <row r="197" spans="1:24" ht="12.75" customHeight="1" x14ac:dyDescent="0.2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</row>
    <row r="198" spans="1:24" ht="12.75" customHeight="1" x14ac:dyDescent="0.2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  <c r="X198" s="139"/>
    </row>
    <row r="199" spans="1:24" ht="12.75" customHeight="1" x14ac:dyDescent="0.2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  <c r="X199" s="139"/>
    </row>
    <row r="200" spans="1:24" ht="12.75" customHeight="1" x14ac:dyDescent="0.2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  <c r="X200" s="139"/>
    </row>
    <row r="201" spans="1:24" ht="12.75" customHeight="1" x14ac:dyDescent="0.2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  <c r="X201" s="139"/>
    </row>
    <row r="202" spans="1:24" ht="12.75" customHeight="1" x14ac:dyDescent="0.2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  <c r="X202" s="139"/>
    </row>
    <row r="203" spans="1:24" ht="12.75" customHeight="1" x14ac:dyDescent="0.2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  <c r="X203" s="139"/>
    </row>
    <row r="204" spans="1:24" ht="12.75" customHeight="1" x14ac:dyDescent="0.2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  <c r="X204" s="139"/>
    </row>
    <row r="205" spans="1:24" ht="12.75" customHeight="1" x14ac:dyDescent="0.2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  <c r="X205" s="139"/>
    </row>
    <row r="206" spans="1:24" ht="12.75" customHeight="1" x14ac:dyDescent="0.2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  <c r="X206" s="139"/>
    </row>
    <row r="207" spans="1:24" ht="12.75" customHeight="1" x14ac:dyDescent="0.2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  <c r="X207" s="139"/>
    </row>
    <row r="208" spans="1:24" ht="12.75" customHeight="1" x14ac:dyDescent="0.2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  <c r="X208" s="139"/>
    </row>
    <row r="209" spans="1:24" ht="12.75" customHeight="1" x14ac:dyDescent="0.2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  <c r="X209" s="139"/>
    </row>
    <row r="210" spans="1:24" ht="12.75" customHeight="1" x14ac:dyDescent="0.2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  <c r="X210" s="139"/>
    </row>
    <row r="211" spans="1:24" ht="12.75" customHeight="1" x14ac:dyDescent="0.2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  <c r="X211" s="139"/>
    </row>
    <row r="212" spans="1:24" ht="12.75" customHeight="1" x14ac:dyDescent="0.2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  <c r="X212" s="139"/>
    </row>
    <row r="213" spans="1:24" ht="12.75" customHeight="1" x14ac:dyDescent="0.2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  <c r="X213" s="139"/>
    </row>
    <row r="214" spans="1:24" ht="12.75" customHeight="1" x14ac:dyDescent="0.2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  <c r="X214" s="139"/>
    </row>
    <row r="215" spans="1:24" ht="12.75" customHeight="1" x14ac:dyDescent="0.2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  <c r="X215" s="139"/>
    </row>
    <row r="216" spans="1:24" ht="12.75" customHeight="1" x14ac:dyDescent="0.2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  <c r="X216" s="139"/>
    </row>
    <row r="217" spans="1:24" ht="12.75" customHeight="1" x14ac:dyDescent="0.2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  <c r="X217" s="139"/>
    </row>
    <row r="218" spans="1:24" ht="12.75" customHeight="1" x14ac:dyDescent="0.2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</row>
    <row r="219" spans="1:24" ht="12.75" customHeight="1" x14ac:dyDescent="0.2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  <c r="X219" s="139"/>
    </row>
    <row r="220" spans="1:24" ht="12.75" customHeight="1" x14ac:dyDescent="0.2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  <c r="X220" s="139"/>
    </row>
    <row r="221" spans="1:24" ht="12.75" customHeight="1" x14ac:dyDescent="0.2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  <c r="X221" s="139"/>
    </row>
    <row r="222" spans="1:24" ht="12.75" customHeight="1" x14ac:dyDescent="0.2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  <c r="X222" s="139"/>
    </row>
    <row r="223" spans="1:24" ht="12.75" customHeight="1" x14ac:dyDescent="0.2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  <c r="X223" s="139"/>
    </row>
    <row r="224" spans="1:24" ht="12.75" customHeight="1" x14ac:dyDescent="0.2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  <c r="X224" s="139"/>
    </row>
    <row r="225" spans="1:24" ht="12.75" customHeight="1" x14ac:dyDescent="0.2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  <c r="X225" s="139"/>
    </row>
    <row r="226" spans="1:24" ht="12.75" customHeight="1" x14ac:dyDescent="0.2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  <c r="X226" s="139"/>
    </row>
    <row r="227" spans="1:24" ht="12.75" customHeight="1" x14ac:dyDescent="0.2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  <c r="X227" s="139"/>
    </row>
    <row r="228" spans="1:24" ht="12.75" customHeight="1" x14ac:dyDescent="0.2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  <c r="X228" s="139"/>
    </row>
    <row r="229" spans="1:24" ht="12.75" customHeight="1" x14ac:dyDescent="0.2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  <c r="X229" s="139"/>
    </row>
    <row r="230" spans="1:24" ht="12.75" customHeight="1" x14ac:dyDescent="0.2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  <c r="X230" s="139"/>
    </row>
    <row r="231" spans="1:24" ht="12.75" customHeight="1" x14ac:dyDescent="0.2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  <c r="X231" s="139"/>
    </row>
    <row r="232" spans="1:24" ht="12.75" customHeight="1" x14ac:dyDescent="0.2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  <c r="X232" s="139"/>
    </row>
    <row r="233" spans="1:24" ht="12.75" customHeight="1" x14ac:dyDescent="0.2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  <c r="X233" s="139"/>
    </row>
    <row r="234" spans="1:24" ht="12.75" customHeight="1" x14ac:dyDescent="0.2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  <c r="X234" s="139"/>
    </row>
    <row r="235" spans="1:24" ht="12.75" customHeight="1" x14ac:dyDescent="0.2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  <c r="X235" s="139"/>
    </row>
    <row r="236" spans="1:24" ht="12.75" customHeight="1" x14ac:dyDescent="0.2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  <c r="X236" s="139"/>
    </row>
    <row r="237" spans="1:24" ht="12.75" customHeight="1" x14ac:dyDescent="0.2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  <c r="X237" s="139"/>
    </row>
    <row r="238" spans="1:24" ht="12.75" customHeight="1" x14ac:dyDescent="0.2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  <c r="X238" s="139"/>
    </row>
    <row r="239" spans="1:24" ht="12.75" customHeight="1" x14ac:dyDescent="0.2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  <c r="X239" s="139"/>
    </row>
    <row r="240" spans="1:24" ht="12.75" customHeight="1" x14ac:dyDescent="0.2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  <c r="X240" s="139"/>
    </row>
    <row r="241" spans="1:24" ht="12.75" customHeight="1" x14ac:dyDescent="0.2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  <c r="X241" s="139"/>
    </row>
    <row r="242" spans="1:24" ht="12.75" customHeight="1" x14ac:dyDescent="0.2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  <c r="X242" s="139"/>
    </row>
    <row r="243" spans="1:24" ht="12.75" customHeight="1" x14ac:dyDescent="0.2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  <c r="X243" s="139"/>
    </row>
    <row r="244" spans="1:24" ht="12.75" customHeight="1" x14ac:dyDescent="0.2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  <c r="X244" s="139"/>
    </row>
    <row r="245" spans="1:24" ht="12.75" customHeight="1" x14ac:dyDescent="0.2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  <c r="X245" s="139"/>
    </row>
    <row r="246" spans="1:24" ht="12.75" customHeight="1" x14ac:dyDescent="0.2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  <c r="X246" s="139"/>
    </row>
    <row r="247" spans="1:24" ht="12.75" customHeight="1" x14ac:dyDescent="0.2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  <c r="X247" s="139"/>
    </row>
    <row r="248" spans="1:24" ht="12.75" customHeight="1" x14ac:dyDescent="0.2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  <c r="X248" s="139"/>
    </row>
    <row r="249" spans="1:24" ht="12.75" customHeight="1" x14ac:dyDescent="0.2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  <c r="X249" s="139"/>
    </row>
    <row r="250" spans="1:24" ht="12.75" customHeight="1" x14ac:dyDescent="0.2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  <c r="X250" s="139"/>
    </row>
    <row r="251" spans="1:24" ht="12.75" customHeight="1" x14ac:dyDescent="0.2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  <c r="X251" s="139"/>
    </row>
    <row r="252" spans="1:24" ht="12.75" customHeight="1" x14ac:dyDescent="0.2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  <c r="X252" s="139"/>
    </row>
    <row r="253" spans="1:24" ht="12.75" customHeight="1" x14ac:dyDescent="0.2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  <c r="X253" s="139"/>
    </row>
    <row r="254" spans="1:24" ht="12.75" customHeight="1" x14ac:dyDescent="0.2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  <c r="X254" s="139"/>
    </row>
    <row r="255" spans="1:24" ht="12.75" customHeight="1" x14ac:dyDescent="0.2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  <c r="X255" s="139"/>
    </row>
    <row r="256" spans="1:24" ht="12.75" customHeight="1" x14ac:dyDescent="0.2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  <c r="X256" s="139"/>
    </row>
    <row r="257" spans="1:24" ht="12.75" customHeight="1" x14ac:dyDescent="0.2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  <c r="X257" s="139"/>
    </row>
    <row r="258" spans="1:24" ht="12.75" customHeight="1" x14ac:dyDescent="0.2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  <c r="X258" s="139"/>
    </row>
    <row r="259" spans="1:24" ht="12.75" customHeight="1" x14ac:dyDescent="0.2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  <c r="X259" s="139"/>
    </row>
    <row r="260" spans="1:24" ht="12.75" customHeight="1" x14ac:dyDescent="0.2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  <c r="X260" s="139"/>
    </row>
    <row r="261" spans="1:24" ht="12.75" customHeight="1" x14ac:dyDescent="0.2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  <c r="X261" s="139"/>
    </row>
    <row r="262" spans="1:24" ht="12.75" customHeight="1" x14ac:dyDescent="0.2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  <c r="X262" s="139"/>
    </row>
    <row r="263" spans="1:24" ht="12.75" customHeight="1" x14ac:dyDescent="0.2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  <c r="X263" s="139"/>
    </row>
    <row r="264" spans="1:24" ht="12.75" customHeight="1" x14ac:dyDescent="0.2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  <c r="X264" s="139"/>
    </row>
    <row r="265" spans="1:24" ht="12.75" customHeight="1" x14ac:dyDescent="0.2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  <c r="X265" s="139"/>
    </row>
    <row r="266" spans="1:24" ht="12.75" customHeight="1" x14ac:dyDescent="0.2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  <c r="X266" s="139"/>
    </row>
    <row r="267" spans="1:24" ht="12.75" customHeight="1" x14ac:dyDescent="0.2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  <c r="X267" s="139"/>
    </row>
    <row r="268" spans="1:24" ht="12.75" customHeight="1" x14ac:dyDescent="0.2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  <c r="X268" s="139"/>
    </row>
    <row r="269" spans="1:24" ht="12.75" customHeight="1" x14ac:dyDescent="0.2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  <c r="X269" s="139"/>
    </row>
    <row r="270" spans="1:24" ht="12.75" customHeight="1" x14ac:dyDescent="0.2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  <c r="X270" s="139"/>
    </row>
    <row r="271" spans="1:24" ht="12.75" customHeight="1" x14ac:dyDescent="0.2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  <c r="X271" s="139"/>
    </row>
    <row r="272" spans="1:24" ht="12.75" customHeight="1" x14ac:dyDescent="0.2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  <c r="X272" s="139"/>
    </row>
    <row r="273" spans="1:24" ht="12.75" customHeight="1" x14ac:dyDescent="0.2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  <c r="X273" s="139"/>
    </row>
    <row r="274" spans="1:24" ht="12.75" customHeight="1" x14ac:dyDescent="0.2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  <c r="X274" s="139"/>
    </row>
    <row r="275" spans="1:24" ht="12.75" customHeight="1" x14ac:dyDescent="0.2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  <c r="X275" s="139"/>
    </row>
    <row r="276" spans="1:24" ht="12.75" customHeight="1" x14ac:dyDescent="0.2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  <c r="X276" s="139"/>
    </row>
    <row r="277" spans="1:24" ht="12.75" customHeight="1" x14ac:dyDescent="0.2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  <c r="X277" s="139"/>
    </row>
    <row r="278" spans="1:24" ht="12.75" customHeight="1" x14ac:dyDescent="0.2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  <c r="X278" s="139"/>
    </row>
    <row r="279" spans="1:24" ht="12.75" customHeight="1" x14ac:dyDescent="0.2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  <c r="X279" s="139"/>
    </row>
    <row r="280" spans="1:24" ht="12.75" customHeight="1" x14ac:dyDescent="0.2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  <c r="X280" s="139"/>
    </row>
    <row r="281" spans="1:24" ht="12.75" customHeight="1" x14ac:dyDescent="0.2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  <c r="X281" s="139"/>
    </row>
    <row r="282" spans="1:24" ht="12.75" customHeight="1" x14ac:dyDescent="0.2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  <c r="X282" s="139"/>
    </row>
    <row r="283" spans="1:24" ht="12.75" customHeight="1" x14ac:dyDescent="0.2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  <c r="X283" s="139"/>
    </row>
    <row r="284" spans="1:24" ht="12.75" customHeight="1" x14ac:dyDescent="0.2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  <c r="X284" s="139"/>
    </row>
    <row r="285" spans="1:24" ht="12.75" customHeight="1" x14ac:dyDescent="0.2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  <c r="X285" s="139"/>
    </row>
    <row r="286" spans="1:24" ht="12.75" customHeight="1" x14ac:dyDescent="0.2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  <c r="X286" s="139"/>
    </row>
    <row r="287" spans="1:24" ht="12.75" customHeight="1" x14ac:dyDescent="0.2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  <c r="X287" s="139"/>
    </row>
    <row r="288" spans="1:24" ht="12.75" customHeight="1" x14ac:dyDescent="0.2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</row>
    <row r="289" spans="1:24" ht="12.75" customHeight="1" x14ac:dyDescent="0.2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  <c r="X289" s="139"/>
    </row>
    <row r="290" spans="1:24" ht="12.75" customHeight="1" x14ac:dyDescent="0.2">
      <c r="A290" s="139"/>
      <c r="B290" s="139"/>
      <c r="C290" s="139"/>
      <c r="D290" s="139"/>
      <c r="E290" s="139"/>
      <c r="F290" s="139"/>
      <c r="G290" s="139"/>
      <c r="H290" s="139"/>
      <c r="I290" s="139"/>
      <c r="J290" s="139"/>
      <c r="K290" s="139"/>
      <c r="L290" s="139"/>
      <c r="M290" s="139"/>
      <c r="N290" s="139"/>
      <c r="O290" s="139"/>
      <c r="P290" s="139"/>
      <c r="Q290" s="139"/>
      <c r="R290" s="139"/>
      <c r="S290" s="139"/>
      <c r="T290" s="139"/>
      <c r="U290" s="139"/>
      <c r="V290" s="139"/>
      <c r="W290" s="139"/>
      <c r="X290" s="139"/>
    </row>
    <row r="291" spans="1:24" ht="12.75" customHeight="1" x14ac:dyDescent="0.2">
      <c r="A291" s="139"/>
      <c r="B291" s="139"/>
      <c r="C291" s="139"/>
      <c r="D291" s="139"/>
      <c r="E291" s="139"/>
      <c r="F291" s="139"/>
      <c r="G291" s="139"/>
      <c r="H291" s="139"/>
      <c r="I291" s="139"/>
      <c r="J291" s="139"/>
      <c r="K291" s="139"/>
      <c r="L291" s="139"/>
      <c r="M291" s="139"/>
      <c r="N291" s="139"/>
      <c r="O291" s="139"/>
      <c r="P291" s="139"/>
      <c r="Q291" s="139"/>
      <c r="R291" s="139"/>
      <c r="S291" s="139"/>
      <c r="T291" s="139"/>
      <c r="U291" s="139"/>
      <c r="V291" s="139"/>
      <c r="W291" s="139"/>
      <c r="X291" s="139"/>
    </row>
    <row r="292" spans="1:24" ht="12.75" customHeight="1" x14ac:dyDescent="0.2">
      <c r="A292" s="139"/>
      <c r="B292" s="139"/>
      <c r="C292" s="139"/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</row>
    <row r="293" spans="1:24" ht="12.75" customHeight="1" x14ac:dyDescent="0.2">
      <c r="A293" s="139"/>
      <c r="B293" s="139"/>
      <c r="C293" s="139"/>
      <c r="D293" s="139"/>
      <c r="E293" s="139"/>
      <c r="F293" s="139"/>
      <c r="G293" s="139"/>
      <c r="H293" s="139"/>
      <c r="I293" s="139"/>
      <c r="J293" s="139"/>
      <c r="K293" s="139"/>
      <c r="L293" s="139"/>
      <c r="M293" s="139"/>
      <c r="N293" s="139"/>
      <c r="O293" s="139"/>
      <c r="P293" s="139"/>
      <c r="Q293" s="139"/>
      <c r="R293" s="139"/>
      <c r="S293" s="139"/>
      <c r="T293" s="139"/>
      <c r="U293" s="139"/>
      <c r="V293" s="139"/>
      <c r="W293" s="139"/>
      <c r="X293" s="139"/>
    </row>
    <row r="294" spans="1:24" ht="12.75" customHeight="1" x14ac:dyDescent="0.2">
      <c r="A294" s="139"/>
      <c r="B294" s="139"/>
      <c r="C294" s="139"/>
      <c r="D294" s="139"/>
      <c r="E294" s="139"/>
      <c r="F294" s="139"/>
      <c r="G294" s="139"/>
      <c r="H294" s="139"/>
      <c r="I294" s="139"/>
      <c r="J294" s="139"/>
      <c r="K294" s="139"/>
      <c r="L294" s="139"/>
      <c r="M294" s="139"/>
      <c r="N294" s="139"/>
      <c r="O294" s="139"/>
      <c r="P294" s="139"/>
      <c r="Q294" s="139"/>
      <c r="R294" s="139"/>
      <c r="S294" s="139"/>
      <c r="T294" s="139"/>
      <c r="U294" s="139"/>
      <c r="V294" s="139"/>
      <c r="W294" s="139"/>
      <c r="X294" s="139"/>
    </row>
    <row r="295" spans="1:24" ht="12.75" customHeight="1" x14ac:dyDescent="0.2">
      <c r="A295" s="139"/>
      <c r="B295" s="139"/>
      <c r="C295" s="139"/>
      <c r="D295" s="139"/>
      <c r="E295" s="139"/>
      <c r="F295" s="139"/>
      <c r="G295" s="139"/>
      <c r="H295" s="139"/>
      <c r="I295" s="139"/>
      <c r="J295" s="139"/>
      <c r="K295" s="139"/>
      <c r="L295" s="139"/>
      <c r="M295" s="139"/>
      <c r="N295" s="139"/>
      <c r="O295" s="139"/>
      <c r="P295" s="139"/>
      <c r="Q295" s="139"/>
      <c r="R295" s="139"/>
      <c r="S295" s="139"/>
      <c r="T295" s="139"/>
      <c r="U295" s="139"/>
      <c r="V295" s="139"/>
      <c r="W295" s="139"/>
      <c r="X295" s="139"/>
    </row>
    <row r="296" spans="1:24" ht="12.75" customHeight="1" x14ac:dyDescent="0.2">
      <c r="A296" s="139"/>
      <c r="B296" s="139"/>
      <c r="C296" s="139"/>
      <c r="D296" s="139"/>
      <c r="E296" s="139"/>
      <c r="F296" s="139"/>
      <c r="G296" s="139"/>
      <c r="H296" s="139"/>
      <c r="I296" s="139"/>
      <c r="J296" s="139"/>
      <c r="K296" s="139"/>
      <c r="L296" s="139"/>
      <c r="M296" s="139"/>
      <c r="N296" s="139"/>
      <c r="O296" s="139"/>
      <c r="P296" s="139"/>
      <c r="Q296" s="139"/>
      <c r="R296" s="139"/>
      <c r="S296" s="139"/>
      <c r="T296" s="139"/>
      <c r="U296" s="139"/>
      <c r="V296" s="139"/>
      <c r="W296" s="139"/>
      <c r="X296" s="139"/>
    </row>
    <row r="297" spans="1:24" ht="12.75" customHeight="1" x14ac:dyDescent="0.2">
      <c r="A297" s="139"/>
      <c r="B297" s="139"/>
      <c r="C297" s="139"/>
      <c r="D297" s="139"/>
      <c r="E297" s="139"/>
      <c r="F297" s="139"/>
      <c r="G297" s="139"/>
      <c r="H297" s="139"/>
      <c r="I297" s="139"/>
      <c r="J297" s="139"/>
      <c r="K297" s="139"/>
      <c r="L297" s="139"/>
      <c r="M297" s="139"/>
      <c r="N297" s="139"/>
      <c r="O297" s="139"/>
      <c r="P297" s="139"/>
      <c r="Q297" s="139"/>
      <c r="R297" s="139"/>
      <c r="S297" s="139"/>
      <c r="T297" s="139"/>
      <c r="U297" s="139"/>
      <c r="V297" s="139"/>
      <c r="W297" s="139"/>
      <c r="X297" s="139"/>
    </row>
    <row r="298" spans="1:24" ht="12.75" customHeight="1" x14ac:dyDescent="0.2">
      <c r="A298" s="139"/>
      <c r="B298" s="139"/>
      <c r="C298" s="139"/>
      <c r="D298" s="139"/>
      <c r="E298" s="139"/>
      <c r="F298" s="139"/>
      <c r="G298" s="139"/>
      <c r="H298" s="139"/>
      <c r="I298" s="139"/>
      <c r="J298" s="139"/>
      <c r="K298" s="139"/>
      <c r="L298" s="139"/>
      <c r="M298" s="139"/>
      <c r="N298" s="139"/>
      <c r="O298" s="139"/>
      <c r="P298" s="139"/>
      <c r="Q298" s="139"/>
      <c r="R298" s="139"/>
      <c r="S298" s="139"/>
      <c r="T298" s="139"/>
      <c r="U298" s="139"/>
      <c r="V298" s="139"/>
      <c r="W298" s="139"/>
      <c r="X298" s="139"/>
    </row>
    <row r="299" spans="1:24" ht="12.75" customHeight="1" x14ac:dyDescent="0.2">
      <c r="A299" s="139"/>
      <c r="B299" s="139"/>
      <c r="C299" s="139"/>
      <c r="D299" s="139"/>
      <c r="E299" s="139"/>
      <c r="F299" s="139"/>
      <c r="G299" s="139"/>
      <c r="H299" s="139"/>
      <c r="I299" s="139"/>
      <c r="J299" s="139"/>
      <c r="K299" s="139"/>
      <c r="L299" s="139"/>
      <c r="M299" s="139"/>
      <c r="N299" s="139"/>
      <c r="O299" s="139"/>
      <c r="P299" s="139"/>
      <c r="Q299" s="139"/>
      <c r="R299" s="139"/>
      <c r="S299" s="139"/>
      <c r="T299" s="139"/>
      <c r="U299" s="139"/>
      <c r="V299" s="139"/>
      <c r="W299" s="139"/>
      <c r="X299" s="139"/>
    </row>
    <row r="300" spans="1:24" ht="12.75" customHeight="1" x14ac:dyDescent="0.2">
      <c r="A300" s="139"/>
      <c r="B300" s="139"/>
      <c r="C300" s="139"/>
      <c r="D300" s="139"/>
      <c r="E300" s="139"/>
      <c r="F300" s="139"/>
      <c r="G300" s="139"/>
      <c r="H300" s="139"/>
      <c r="I300" s="139"/>
      <c r="J300" s="139"/>
      <c r="K300" s="139"/>
      <c r="L300" s="139"/>
      <c r="M300" s="139"/>
      <c r="N300" s="139"/>
      <c r="O300" s="139"/>
      <c r="P300" s="139"/>
      <c r="Q300" s="139"/>
      <c r="R300" s="139"/>
      <c r="S300" s="139"/>
      <c r="T300" s="139"/>
      <c r="U300" s="139"/>
      <c r="V300" s="139"/>
      <c r="W300" s="139"/>
      <c r="X300" s="139"/>
    </row>
    <row r="301" spans="1:24" ht="12.75" customHeight="1" x14ac:dyDescent="0.2">
      <c r="A301" s="139"/>
      <c r="B301" s="139"/>
      <c r="C301" s="139"/>
      <c r="D301" s="139"/>
      <c r="E301" s="139"/>
      <c r="F301" s="139"/>
      <c r="G301" s="139"/>
      <c r="H301" s="139"/>
      <c r="I301" s="139"/>
      <c r="J301" s="139"/>
      <c r="K301" s="139"/>
      <c r="L301" s="139"/>
      <c r="M301" s="139"/>
      <c r="N301" s="139"/>
      <c r="O301" s="139"/>
      <c r="P301" s="139"/>
      <c r="Q301" s="139"/>
      <c r="R301" s="139"/>
      <c r="S301" s="139"/>
      <c r="T301" s="139"/>
      <c r="U301" s="139"/>
      <c r="V301" s="139"/>
      <c r="W301" s="139"/>
      <c r="X301" s="139"/>
    </row>
    <row r="302" spans="1:24" ht="12.75" customHeight="1" x14ac:dyDescent="0.2">
      <c r="A302" s="139"/>
      <c r="B302" s="139"/>
      <c r="C302" s="139"/>
      <c r="D302" s="139"/>
      <c r="E302" s="139"/>
      <c r="F302" s="139"/>
      <c r="G302" s="139"/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39"/>
      <c r="S302" s="139"/>
      <c r="T302" s="139"/>
      <c r="U302" s="139"/>
      <c r="V302" s="139"/>
      <c r="W302" s="139"/>
      <c r="X302" s="139"/>
    </row>
    <row r="303" spans="1:24" ht="12.75" customHeight="1" x14ac:dyDescent="0.2">
      <c r="A303" s="139"/>
      <c r="B303" s="139"/>
      <c r="C303" s="139"/>
      <c r="D303" s="139"/>
      <c r="E303" s="139"/>
      <c r="F303" s="139"/>
      <c r="G303" s="139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39"/>
      <c r="S303" s="139"/>
      <c r="T303" s="139"/>
      <c r="U303" s="139"/>
      <c r="V303" s="139"/>
      <c r="W303" s="139"/>
      <c r="X303" s="139"/>
    </row>
    <row r="304" spans="1:24" ht="12.75" customHeight="1" x14ac:dyDescent="0.2">
      <c r="A304" s="139"/>
      <c r="B304" s="139"/>
      <c r="C304" s="139"/>
      <c r="D304" s="139"/>
      <c r="E304" s="139"/>
      <c r="F304" s="139"/>
      <c r="G304" s="139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39"/>
      <c r="S304" s="139"/>
      <c r="T304" s="139"/>
      <c r="U304" s="139"/>
      <c r="V304" s="139"/>
      <c r="W304" s="139"/>
      <c r="X304" s="139"/>
    </row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A5:C5"/>
  </mergeCells>
  <pageMargins left="0.90551181102362199" right="0.51181102362204722" top="0.74803149606299213" bottom="0.74803149606299213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00"/>
  <sheetViews>
    <sheetView workbookViewId="0"/>
  </sheetViews>
  <sheetFormatPr defaultColWidth="12.5703125" defaultRowHeight="15" customHeight="1" x14ac:dyDescent="0.2"/>
  <cols>
    <col min="1" max="1" width="8.5703125" customWidth="1"/>
    <col min="2" max="2" width="76.140625" customWidth="1"/>
    <col min="3" max="3" width="15.85546875" customWidth="1"/>
    <col min="4" max="4" width="10.28515625" customWidth="1"/>
    <col min="5" max="5" width="13.7109375" customWidth="1"/>
    <col min="6" max="23" width="9.140625" customWidth="1"/>
    <col min="24" max="26" width="14.42578125" customWidth="1"/>
  </cols>
  <sheetData>
    <row r="1" spans="1:23" ht="42" customHeight="1" x14ac:dyDescent="0.2">
      <c r="A1" s="266" t="s">
        <v>188</v>
      </c>
      <c r="B1" s="267"/>
      <c r="C1" s="267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</row>
    <row r="2" spans="1:23" ht="12.75" customHeight="1" x14ac:dyDescent="0.2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</row>
    <row r="3" spans="1:23" ht="12.75" customHeight="1" x14ac:dyDescent="0.2">
      <c r="A3" s="167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</row>
    <row r="4" spans="1:23" ht="12.7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</row>
    <row r="5" spans="1:23" ht="12.75" customHeight="1" x14ac:dyDescent="0.2">
      <c r="A5" s="167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</row>
    <row r="6" spans="1:23" ht="12.75" customHeight="1" x14ac:dyDescent="0.2">
      <c r="A6" s="139"/>
      <c r="B6" s="139"/>
      <c r="C6" s="139"/>
      <c r="D6" s="139"/>
      <c r="E6" s="168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</row>
    <row r="7" spans="1:23" ht="12.75" customHeight="1" x14ac:dyDescent="0.25">
      <c r="A7" s="139"/>
      <c r="B7" s="268" t="s">
        <v>189</v>
      </c>
      <c r="C7" s="265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</row>
    <row r="8" spans="1:23" ht="12.75" customHeight="1" x14ac:dyDescent="0.25">
      <c r="A8" s="139"/>
      <c r="B8" s="169" t="s">
        <v>190</v>
      </c>
      <c r="C8" s="170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</row>
    <row r="9" spans="1:23" ht="12.75" customHeight="1" x14ac:dyDescent="0.25">
      <c r="A9" s="139"/>
      <c r="B9" s="171" t="s">
        <v>191</v>
      </c>
      <c r="C9" s="172">
        <v>2100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</row>
    <row r="10" spans="1:23" ht="12.75" customHeight="1" x14ac:dyDescent="0.25">
      <c r="A10" s="139"/>
      <c r="B10" s="173" t="s">
        <v>192</v>
      </c>
      <c r="C10" s="172">
        <v>2031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</row>
    <row r="11" spans="1:23" ht="12.75" customHeight="1" x14ac:dyDescent="0.2">
      <c r="A11" s="139"/>
      <c r="B11" s="174" t="s">
        <v>193</v>
      </c>
      <c r="C11" s="175">
        <v>44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</row>
    <row r="12" spans="1:23" ht="12.75" customHeight="1" x14ac:dyDescent="0.2">
      <c r="A12" s="139"/>
      <c r="B12" s="174" t="s">
        <v>194</v>
      </c>
      <c r="C12" s="175">
        <v>1192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</row>
    <row r="13" spans="1:23" ht="12.75" customHeight="1" x14ac:dyDescent="0.2">
      <c r="A13" s="139"/>
      <c r="B13" s="174" t="s">
        <v>195</v>
      </c>
      <c r="C13" s="175">
        <v>372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</row>
    <row r="14" spans="1:23" ht="12.75" customHeight="1" x14ac:dyDescent="0.2">
      <c r="A14" s="139"/>
      <c r="B14" s="174" t="s">
        <v>196</v>
      </c>
      <c r="C14" s="175">
        <v>22</v>
      </c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</row>
    <row r="15" spans="1:23" ht="12.75" customHeight="1" x14ac:dyDescent="0.2">
      <c r="A15" s="139"/>
      <c r="B15" s="174" t="s">
        <v>197</v>
      </c>
      <c r="C15" s="175">
        <v>350</v>
      </c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</row>
    <row r="16" spans="1:23" ht="12.75" customHeight="1" x14ac:dyDescent="0.2">
      <c r="A16" s="139"/>
      <c r="B16" s="174" t="s">
        <v>198</v>
      </c>
      <c r="C16" s="175">
        <v>1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</row>
    <row r="17" spans="1:23" ht="12.75" customHeight="1" x14ac:dyDescent="0.2">
      <c r="A17" s="139"/>
      <c r="B17" s="174" t="s">
        <v>199</v>
      </c>
      <c r="C17" s="175">
        <v>30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</row>
    <row r="18" spans="1:23" ht="12.75" customHeight="1" x14ac:dyDescent="0.2">
      <c r="A18" s="139"/>
      <c r="B18" s="176" t="s">
        <v>200</v>
      </c>
      <c r="C18" s="177">
        <v>0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</row>
    <row r="19" spans="1:23" ht="12.75" customHeight="1" x14ac:dyDescent="0.2">
      <c r="A19" s="139"/>
      <c r="B19" s="178" t="s">
        <v>201</v>
      </c>
      <c r="C19" s="177">
        <v>0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</row>
    <row r="20" spans="1:23" ht="12.75" customHeight="1" x14ac:dyDescent="0.25">
      <c r="A20" s="139" t="s">
        <v>73</v>
      </c>
      <c r="B20" s="169" t="s">
        <v>202</v>
      </c>
      <c r="C20" s="170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</row>
    <row r="21" spans="1:23" ht="12.75" customHeight="1" x14ac:dyDescent="0.2">
      <c r="A21" s="139"/>
      <c r="B21" s="179" t="s">
        <v>203</v>
      </c>
      <c r="C21" s="180">
        <v>4625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</row>
    <row r="22" spans="1:23" ht="12.75" customHeight="1" x14ac:dyDescent="0.2">
      <c r="A22" s="139"/>
      <c r="B22" s="174" t="s">
        <v>204</v>
      </c>
      <c r="C22" s="175">
        <v>4694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</row>
    <row r="23" spans="1:23" ht="12.75" customHeight="1" x14ac:dyDescent="0.2">
      <c r="A23" s="139"/>
      <c r="B23" s="174" t="s">
        <v>205</v>
      </c>
      <c r="C23" s="181">
        <f>C9-C10</f>
        <v>69</v>
      </c>
      <c r="D23" s="139"/>
      <c r="E23" s="182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</row>
    <row r="24" spans="1:23" ht="12.75" customHeight="1" x14ac:dyDescent="0.2">
      <c r="A24" s="139"/>
      <c r="B24" s="183"/>
      <c r="C24" s="184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</row>
    <row r="25" spans="1:23" ht="12.75" customHeight="1" x14ac:dyDescent="0.25">
      <c r="A25" s="185"/>
      <c r="B25" s="171" t="s">
        <v>206</v>
      </c>
      <c r="C25" s="186">
        <f>MEDIAN(C21,C22)</f>
        <v>4659.5</v>
      </c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</row>
    <row r="26" spans="1:23" ht="12.75" customHeight="1" x14ac:dyDescent="0.25">
      <c r="A26" s="139"/>
      <c r="B26" s="173" t="s">
        <v>207</v>
      </c>
      <c r="C26" s="187">
        <f>C12/C25</f>
        <v>0.25582144006867691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</row>
    <row r="27" spans="1:23" ht="12.75" customHeight="1" x14ac:dyDescent="0.25">
      <c r="A27" s="139"/>
      <c r="B27" s="173" t="s">
        <v>208</v>
      </c>
      <c r="C27" s="187">
        <f>MEDIAN(C9,C10)/C25</f>
        <v>0.44328790642772831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</row>
    <row r="28" spans="1:23" ht="12.75" customHeight="1" x14ac:dyDescent="0.25">
      <c r="A28" s="185"/>
      <c r="B28" s="173" t="s">
        <v>209</v>
      </c>
      <c r="C28" s="188">
        <f>12/C27</f>
        <v>27.070442992011618</v>
      </c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</row>
    <row r="29" spans="1:23" ht="12.75" customHeight="1" x14ac:dyDescent="0.25">
      <c r="A29" s="139"/>
      <c r="B29" s="173" t="s">
        <v>210</v>
      </c>
      <c r="C29" s="189">
        <v>360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</row>
    <row r="30" spans="1:23" ht="12.75" customHeight="1" x14ac:dyDescent="0.25">
      <c r="A30" s="139"/>
      <c r="B30" s="173" t="s">
        <v>211</v>
      </c>
      <c r="C30" s="189">
        <v>10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</row>
    <row r="31" spans="1:23" ht="12.75" customHeight="1" x14ac:dyDescent="0.25">
      <c r="A31" s="139"/>
      <c r="B31" s="171" t="s">
        <v>212</v>
      </c>
      <c r="C31" s="186">
        <v>30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</row>
    <row r="32" spans="1:23" ht="12.75" customHeight="1" x14ac:dyDescent="0.25">
      <c r="A32" s="139"/>
      <c r="B32" s="171" t="s">
        <v>213</v>
      </c>
      <c r="C32" s="186">
        <v>30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</row>
    <row r="33" spans="1:23" ht="12.75" customHeight="1" x14ac:dyDescent="0.25">
      <c r="A33" s="185"/>
      <c r="B33" s="171" t="s">
        <v>214</v>
      </c>
      <c r="C33" s="186">
        <f>30+(3*TRUNC(1/C27))</f>
        <v>36</v>
      </c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</row>
    <row r="34" spans="1:23" ht="12.75" customHeight="1" x14ac:dyDescent="0.25">
      <c r="A34" s="185"/>
      <c r="B34" s="173" t="s">
        <v>152</v>
      </c>
      <c r="C34" s="190">
        <v>0.08</v>
      </c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</row>
    <row r="35" spans="1:23" ht="12.75" customHeight="1" x14ac:dyDescent="0.25">
      <c r="A35" s="185"/>
      <c r="B35" s="191" t="s">
        <v>215</v>
      </c>
      <c r="C35" s="192">
        <v>0.4</v>
      </c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</row>
    <row r="36" spans="1:23" ht="12.75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</row>
    <row r="37" spans="1:23" ht="12.75" customHeight="1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</row>
    <row r="38" spans="1:23" ht="12.75" customHeight="1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</row>
    <row r="39" spans="1:23" ht="12.75" customHeight="1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</row>
    <row r="40" spans="1:23" ht="12.75" customHeight="1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</row>
    <row r="41" spans="1:23" ht="12.75" customHeight="1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</row>
    <row r="42" spans="1:23" ht="12.75" customHeight="1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</row>
    <row r="43" spans="1:23" ht="12.75" customHeight="1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</row>
    <row r="44" spans="1:23" ht="12.75" customHeight="1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</row>
    <row r="45" spans="1:23" ht="12.75" customHeight="1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</row>
    <row r="46" spans="1:23" ht="12.75" customHeight="1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</row>
    <row r="47" spans="1:23" ht="12.75" customHeight="1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</row>
    <row r="48" spans="1:23" ht="12.7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</row>
    <row r="49" spans="1:23" ht="12.75" customHeight="1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</row>
    <row r="50" spans="1:23" ht="12.75" customHeight="1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</row>
    <row r="51" spans="1:23" ht="12.75" customHeight="1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</row>
    <row r="52" spans="1:23" ht="12.75" customHeight="1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</row>
    <row r="53" spans="1:23" ht="12.75" customHeight="1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</row>
    <row r="54" spans="1:23" ht="12.75" customHeight="1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</row>
    <row r="55" spans="1:23" ht="12.75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</row>
    <row r="56" spans="1:23" ht="12.75" customHeight="1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</row>
    <row r="57" spans="1:23" ht="12.75" customHeight="1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</row>
    <row r="58" spans="1:23" ht="12.75" customHeight="1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</row>
    <row r="59" spans="1:23" ht="12.75" customHeight="1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</row>
    <row r="60" spans="1:23" ht="12.75" customHeight="1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</row>
    <row r="61" spans="1:23" ht="12.75" customHeight="1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</row>
    <row r="62" spans="1:23" ht="12.75" customHeight="1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</row>
    <row r="63" spans="1:23" ht="12.75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</row>
    <row r="64" spans="1:23" ht="12.75" customHeight="1" x14ac:dyDescent="0.2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</row>
    <row r="65" spans="1:23" ht="12.75" customHeight="1" x14ac:dyDescent="0.2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</row>
    <row r="66" spans="1:23" ht="12.75" customHeight="1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</row>
    <row r="67" spans="1:23" ht="12.75" customHeight="1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</row>
    <row r="68" spans="1:23" ht="12.75" customHeight="1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</row>
    <row r="69" spans="1:23" ht="12.75" customHeight="1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</row>
    <row r="70" spans="1:23" ht="12.75" customHeight="1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</row>
    <row r="71" spans="1:23" ht="12.75" customHeight="1" x14ac:dyDescent="0.2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</row>
    <row r="72" spans="1:23" ht="12.75" customHeight="1" x14ac:dyDescent="0.2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</row>
    <row r="73" spans="1:23" ht="12.75" customHeight="1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</row>
    <row r="74" spans="1:23" ht="12.75" customHeight="1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</row>
    <row r="75" spans="1:23" ht="12.75" customHeight="1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</row>
    <row r="76" spans="1:23" ht="12.75" customHeight="1" x14ac:dyDescent="0.2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</row>
    <row r="77" spans="1:23" ht="12.75" customHeight="1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</row>
    <row r="78" spans="1:23" ht="12.75" customHeight="1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139"/>
    </row>
    <row r="79" spans="1:23" ht="12.75" customHeight="1" x14ac:dyDescent="0.2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</row>
    <row r="80" spans="1:23" ht="12.75" customHeight="1" x14ac:dyDescent="0.2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</row>
    <row r="81" spans="1:23" ht="12.75" customHeight="1" x14ac:dyDescent="0.2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</row>
    <row r="82" spans="1:23" ht="12.75" customHeight="1" x14ac:dyDescent="0.2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</row>
    <row r="83" spans="1:23" ht="12.75" customHeight="1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</row>
    <row r="84" spans="1:23" ht="12.75" customHeight="1" x14ac:dyDescent="0.2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</row>
    <row r="85" spans="1:23" ht="12.75" customHeight="1" x14ac:dyDescent="0.2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</row>
    <row r="86" spans="1:23" ht="12.75" customHeight="1" x14ac:dyDescent="0.2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</row>
    <row r="87" spans="1:23" ht="12.75" customHeight="1" x14ac:dyDescent="0.2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</row>
    <row r="88" spans="1:23" ht="12.75" customHeight="1" x14ac:dyDescent="0.2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</row>
    <row r="89" spans="1:23" ht="12.75" customHeight="1" x14ac:dyDescent="0.2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</row>
    <row r="90" spans="1:23" ht="12.75" customHeight="1" x14ac:dyDescent="0.2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</row>
    <row r="91" spans="1:23" ht="12.75" customHeight="1" x14ac:dyDescent="0.2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  <c r="W91" s="139"/>
    </row>
    <row r="92" spans="1:23" ht="12.75" customHeight="1" x14ac:dyDescent="0.2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  <c r="W92" s="139"/>
    </row>
    <row r="93" spans="1:23" ht="12.75" customHeight="1" x14ac:dyDescent="0.2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</row>
    <row r="94" spans="1:23" ht="12.75" customHeight="1" x14ac:dyDescent="0.2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</row>
    <row r="95" spans="1:23" ht="12.75" customHeight="1" x14ac:dyDescent="0.2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</row>
    <row r="96" spans="1:23" ht="12.75" customHeight="1" x14ac:dyDescent="0.2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</row>
    <row r="97" spans="1:23" ht="12.75" customHeight="1" x14ac:dyDescent="0.2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</row>
    <row r="98" spans="1:23" ht="12.75" customHeight="1" x14ac:dyDescent="0.2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</row>
    <row r="99" spans="1:23" ht="12.75" customHeight="1" x14ac:dyDescent="0.2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</row>
    <row r="100" spans="1:23" ht="12.75" customHeight="1" x14ac:dyDescent="0.2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</row>
    <row r="101" spans="1:23" ht="12.75" customHeight="1" x14ac:dyDescent="0.2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</row>
    <row r="102" spans="1:23" ht="12.75" customHeight="1" x14ac:dyDescent="0.2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</row>
    <row r="103" spans="1:23" ht="12.75" customHeight="1" x14ac:dyDescent="0.2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</row>
    <row r="104" spans="1:23" ht="12.75" customHeight="1" x14ac:dyDescent="0.2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</row>
    <row r="105" spans="1:23" ht="12.75" customHeight="1" x14ac:dyDescent="0.2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</row>
    <row r="106" spans="1:23" ht="12.75" customHeight="1" x14ac:dyDescent="0.2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</row>
    <row r="107" spans="1:23" ht="12.75" customHeight="1" x14ac:dyDescent="0.2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  <c r="W107" s="139"/>
    </row>
    <row r="108" spans="1:23" ht="12.75" customHeight="1" x14ac:dyDescent="0.2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</row>
    <row r="109" spans="1:23" ht="12.75" customHeight="1" x14ac:dyDescent="0.2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</row>
    <row r="110" spans="1:23" ht="12.75" customHeight="1" x14ac:dyDescent="0.2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</row>
    <row r="111" spans="1:23" ht="12.75" customHeight="1" x14ac:dyDescent="0.2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</row>
    <row r="112" spans="1:23" ht="12.75" customHeight="1" x14ac:dyDescent="0.2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</row>
    <row r="113" spans="1:23" ht="12.75" customHeight="1" x14ac:dyDescent="0.2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</row>
    <row r="114" spans="1:23" ht="12.75" customHeight="1" x14ac:dyDescent="0.2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</row>
    <row r="115" spans="1:23" ht="12.75" customHeight="1" x14ac:dyDescent="0.2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</row>
    <row r="116" spans="1:23" ht="12.75" customHeight="1" x14ac:dyDescent="0.2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</row>
    <row r="117" spans="1:23" ht="12.75" customHeight="1" x14ac:dyDescent="0.2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</row>
    <row r="118" spans="1:23" ht="12.75" customHeight="1" x14ac:dyDescent="0.2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</row>
    <row r="119" spans="1:23" ht="12.75" customHeight="1" x14ac:dyDescent="0.2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</row>
    <row r="120" spans="1:23" ht="12.75" customHeight="1" x14ac:dyDescent="0.2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</row>
    <row r="121" spans="1:23" ht="12.75" customHeight="1" x14ac:dyDescent="0.2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</row>
    <row r="122" spans="1:23" ht="12.75" customHeight="1" x14ac:dyDescent="0.2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</row>
    <row r="123" spans="1:23" ht="12.75" customHeight="1" x14ac:dyDescent="0.2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</row>
    <row r="124" spans="1:23" ht="12.75" customHeight="1" x14ac:dyDescent="0.2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</row>
    <row r="125" spans="1:23" ht="12.75" customHeight="1" x14ac:dyDescent="0.2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</row>
    <row r="126" spans="1:23" ht="12.75" customHeight="1" x14ac:dyDescent="0.2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  <c r="W126" s="139"/>
    </row>
    <row r="127" spans="1:23" ht="12.75" customHeight="1" x14ac:dyDescent="0.2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</row>
    <row r="128" spans="1:23" ht="12.75" customHeight="1" x14ac:dyDescent="0.2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</row>
    <row r="129" spans="1:23" ht="12.75" customHeight="1" x14ac:dyDescent="0.2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  <c r="W129" s="139"/>
    </row>
    <row r="130" spans="1:23" ht="12.75" customHeight="1" x14ac:dyDescent="0.2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139"/>
    </row>
    <row r="131" spans="1:23" ht="12.75" customHeight="1" x14ac:dyDescent="0.2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  <c r="W131" s="139"/>
    </row>
    <row r="132" spans="1:23" ht="12.75" customHeight="1" x14ac:dyDescent="0.2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  <c r="W132" s="139"/>
    </row>
    <row r="133" spans="1:23" ht="12.75" customHeight="1" x14ac:dyDescent="0.2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  <c r="W133" s="139"/>
    </row>
    <row r="134" spans="1:23" ht="12.75" customHeight="1" x14ac:dyDescent="0.2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  <c r="W134" s="139"/>
    </row>
    <row r="135" spans="1:23" ht="12.75" customHeight="1" x14ac:dyDescent="0.2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  <c r="W135" s="139"/>
    </row>
    <row r="136" spans="1:23" ht="12.75" customHeight="1" x14ac:dyDescent="0.2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  <c r="W136" s="139"/>
    </row>
    <row r="137" spans="1:23" ht="12.75" customHeight="1" x14ac:dyDescent="0.2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</row>
    <row r="138" spans="1:23" ht="12.75" customHeight="1" x14ac:dyDescent="0.2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  <c r="W138" s="139"/>
    </row>
    <row r="139" spans="1:23" ht="12.75" customHeight="1" x14ac:dyDescent="0.2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  <c r="W139" s="139"/>
    </row>
    <row r="140" spans="1:23" ht="12.75" customHeight="1" x14ac:dyDescent="0.2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  <c r="W140" s="139"/>
    </row>
    <row r="141" spans="1:23" ht="12.75" customHeight="1" x14ac:dyDescent="0.2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  <c r="W141" s="139"/>
    </row>
    <row r="142" spans="1:23" ht="12.75" customHeight="1" x14ac:dyDescent="0.2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139"/>
    </row>
    <row r="143" spans="1:23" ht="12.75" customHeight="1" x14ac:dyDescent="0.2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  <c r="W143" s="139"/>
    </row>
    <row r="144" spans="1:23" ht="12.75" customHeight="1" x14ac:dyDescent="0.2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  <c r="W144" s="139"/>
    </row>
    <row r="145" spans="1:23" ht="12.75" customHeight="1" x14ac:dyDescent="0.2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  <c r="W145" s="139"/>
    </row>
    <row r="146" spans="1:23" ht="12.75" customHeight="1" x14ac:dyDescent="0.2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  <c r="W146" s="139"/>
    </row>
    <row r="147" spans="1:23" ht="12.75" customHeight="1" x14ac:dyDescent="0.2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  <c r="W147" s="139"/>
    </row>
    <row r="148" spans="1:23" ht="12.75" customHeight="1" x14ac:dyDescent="0.2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</row>
    <row r="149" spans="1:23" ht="12.75" customHeight="1" x14ac:dyDescent="0.2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139"/>
    </row>
    <row r="150" spans="1:23" ht="12.75" customHeight="1" x14ac:dyDescent="0.2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  <c r="W150" s="139"/>
    </row>
    <row r="151" spans="1:23" ht="12.75" customHeight="1" x14ac:dyDescent="0.2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  <c r="W151" s="139"/>
    </row>
    <row r="152" spans="1:23" ht="12.75" customHeight="1" x14ac:dyDescent="0.2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  <c r="W152" s="139"/>
    </row>
    <row r="153" spans="1:23" ht="12.75" customHeight="1" x14ac:dyDescent="0.2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139"/>
    </row>
    <row r="154" spans="1:23" ht="12.75" customHeight="1" x14ac:dyDescent="0.2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  <c r="W154" s="139"/>
    </row>
    <row r="155" spans="1:23" ht="12.75" customHeight="1" x14ac:dyDescent="0.2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  <c r="W155" s="139"/>
    </row>
    <row r="156" spans="1:23" ht="12.75" customHeight="1" x14ac:dyDescent="0.2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  <c r="W156" s="139"/>
    </row>
    <row r="157" spans="1:23" ht="12.75" customHeight="1" x14ac:dyDescent="0.2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  <c r="W157" s="139"/>
    </row>
    <row r="158" spans="1:23" ht="12.75" customHeight="1" x14ac:dyDescent="0.2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  <c r="W158" s="139"/>
    </row>
    <row r="159" spans="1:23" ht="12.75" customHeight="1" x14ac:dyDescent="0.2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139"/>
    </row>
    <row r="160" spans="1:23" ht="12.75" customHeight="1" x14ac:dyDescent="0.2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  <c r="W160" s="139"/>
    </row>
    <row r="161" spans="1:23" ht="12.75" customHeight="1" x14ac:dyDescent="0.2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  <c r="W161" s="139"/>
    </row>
    <row r="162" spans="1:23" ht="12.75" customHeight="1" x14ac:dyDescent="0.2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  <c r="W162" s="139"/>
    </row>
    <row r="163" spans="1:23" ht="12.75" customHeight="1" x14ac:dyDescent="0.2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</row>
    <row r="164" spans="1:23" ht="12.75" customHeight="1" x14ac:dyDescent="0.2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  <c r="W164" s="139"/>
    </row>
    <row r="165" spans="1:23" ht="12.75" customHeight="1" x14ac:dyDescent="0.2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</row>
    <row r="166" spans="1:23" ht="12.75" customHeight="1" x14ac:dyDescent="0.2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  <c r="W166" s="139"/>
    </row>
    <row r="167" spans="1:23" ht="12.75" customHeight="1" x14ac:dyDescent="0.2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  <c r="W167" s="139"/>
    </row>
    <row r="168" spans="1:23" ht="12.75" customHeight="1" x14ac:dyDescent="0.2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  <c r="W168" s="139"/>
    </row>
    <row r="169" spans="1:23" ht="12.75" customHeight="1" x14ac:dyDescent="0.2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  <c r="W169" s="139"/>
    </row>
    <row r="170" spans="1:23" ht="12.75" customHeight="1" x14ac:dyDescent="0.2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  <c r="W170" s="139"/>
    </row>
    <row r="171" spans="1:23" ht="12.75" customHeight="1" x14ac:dyDescent="0.2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  <c r="W171" s="139"/>
    </row>
    <row r="172" spans="1:23" ht="12.75" customHeight="1" x14ac:dyDescent="0.2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  <c r="W172" s="139"/>
    </row>
    <row r="173" spans="1:23" ht="12.75" customHeight="1" x14ac:dyDescent="0.2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</row>
    <row r="174" spans="1:23" ht="12.75" customHeight="1" x14ac:dyDescent="0.2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  <c r="W174" s="139"/>
    </row>
    <row r="175" spans="1:23" ht="12.75" customHeight="1" x14ac:dyDescent="0.2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  <c r="W175" s="139"/>
    </row>
    <row r="176" spans="1:23" ht="12.75" customHeight="1" x14ac:dyDescent="0.2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  <c r="W176" s="139"/>
    </row>
    <row r="177" spans="1:23" ht="12.75" customHeight="1" x14ac:dyDescent="0.2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  <c r="W177" s="139"/>
    </row>
    <row r="178" spans="1:23" ht="12.75" customHeight="1" x14ac:dyDescent="0.2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  <c r="W178" s="139"/>
    </row>
    <row r="179" spans="1:23" ht="12.75" customHeight="1" x14ac:dyDescent="0.2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  <c r="W179" s="139"/>
    </row>
    <row r="180" spans="1:23" ht="12.75" customHeight="1" x14ac:dyDescent="0.2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  <c r="W180" s="139"/>
    </row>
    <row r="181" spans="1:23" ht="12.75" customHeight="1" x14ac:dyDescent="0.2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  <c r="W181" s="139"/>
    </row>
    <row r="182" spans="1:23" ht="12.75" customHeight="1" x14ac:dyDescent="0.2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  <c r="W182" s="139"/>
    </row>
    <row r="183" spans="1:23" ht="12.75" customHeight="1" x14ac:dyDescent="0.2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  <c r="W183" s="139"/>
    </row>
    <row r="184" spans="1:23" ht="12.75" customHeight="1" x14ac:dyDescent="0.2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  <c r="W184" s="139"/>
    </row>
    <row r="185" spans="1:23" ht="12.75" customHeight="1" x14ac:dyDescent="0.2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  <c r="W185" s="139"/>
    </row>
    <row r="186" spans="1:23" ht="12.75" customHeight="1" x14ac:dyDescent="0.2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  <c r="W186" s="139"/>
    </row>
    <row r="187" spans="1:23" ht="12.75" customHeight="1" x14ac:dyDescent="0.2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  <c r="W187" s="139"/>
    </row>
    <row r="188" spans="1:23" ht="12.75" customHeight="1" x14ac:dyDescent="0.2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  <c r="W188" s="139"/>
    </row>
    <row r="189" spans="1:23" ht="12.75" customHeight="1" x14ac:dyDescent="0.2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  <c r="W189" s="139"/>
    </row>
    <row r="190" spans="1:23" ht="12.75" customHeight="1" x14ac:dyDescent="0.2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  <c r="W190" s="139"/>
    </row>
    <row r="191" spans="1:23" ht="12.75" customHeight="1" x14ac:dyDescent="0.2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  <c r="W191" s="139"/>
    </row>
    <row r="192" spans="1:23" ht="12.75" customHeight="1" x14ac:dyDescent="0.2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</row>
    <row r="193" spans="1:23" ht="12.75" customHeight="1" x14ac:dyDescent="0.2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  <c r="W193" s="139"/>
    </row>
    <row r="194" spans="1:23" ht="12.75" customHeight="1" x14ac:dyDescent="0.2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  <c r="W194" s="139"/>
    </row>
    <row r="195" spans="1:23" ht="12.75" customHeight="1" x14ac:dyDescent="0.2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  <c r="W195" s="139"/>
    </row>
    <row r="196" spans="1:23" ht="12.75" customHeight="1" x14ac:dyDescent="0.2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  <c r="W196" s="139"/>
    </row>
    <row r="197" spans="1:23" ht="12.75" customHeight="1" x14ac:dyDescent="0.2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</row>
    <row r="198" spans="1:23" ht="12.75" customHeight="1" x14ac:dyDescent="0.2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  <c r="W198" s="139"/>
    </row>
    <row r="199" spans="1:23" ht="12.75" customHeight="1" x14ac:dyDescent="0.2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  <c r="W199" s="139"/>
    </row>
    <row r="200" spans="1:23" ht="12.75" customHeight="1" x14ac:dyDescent="0.2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  <c r="W200" s="139"/>
    </row>
    <row r="201" spans="1:23" ht="12.75" customHeight="1" x14ac:dyDescent="0.2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  <c r="W201" s="139"/>
    </row>
    <row r="202" spans="1:23" ht="12.75" customHeight="1" x14ac:dyDescent="0.2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  <c r="W202" s="139"/>
    </row>
    <row r="203" spans="1:23" ht="12.75" customHeight="1" x14ac:dyDescent="0.2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  <c r="W203" s="139"/>
    </row>
    <row r="204" spans="1:23" ht="12.75" customHeight="1" x14ac:dyDescent="0.2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  <c r="W204" s="139"/>
    </row>
    <row r="205" spans="1:23" ht="12.75" customHeight="1" x14ac:dyDescent="0.2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  <c r="W205" s="139"/>
    </row>
    <row r="206" spans="1:23" ht="12.75" customHeight="1" x14ac:dyDescent="0.2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  <c r="W206" s="139"/>
    </row>
    <row r="207" spans="1:23" ht="12.75" customHeight="1" x14ac:dyDescent="0.2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  <c r="W207" s="139"/>
    </row>
    <row r="208" spans="1:23" ht="12.75" customHeight="1" x14ac:dyDescent="0.2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  <c r="W208" s="139"/>
    </row>
    <row r="209" spans="1:23" ht="12.75" customHeight="1" x14ac:dyDescent="0.2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  <c r="W209" s="139"/>
    </row>
    <row r="210" spans="1:23" ht="12.75" customHeight="1" x14ac:dyDescent="0.2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  <c r="W210" s="139"/>
    </row>
    <row r="211" spans="1:23" ht="12.75" customHeight="1" x14ac:dyDescent="0.2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  <c r="W211" s="139"/>
    </row>
    <row r="212" spans="1:23" ht="12.75" customHeight="1" x14ac:dyDescent="0.2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  <c r="W212" s="139"/>
    </row>
    <row r="213" spans="1:23" ht="12.75" customHeight="1" x14ac:dyDescent="0.2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  <c r="W213" s="139"/>
    </row>
    <row r="214" spans="1:23" ht="12.75" customHeight="1" x14ac:dyDescent="0.2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  <c r="W214" s="139"/>
    </row>
    <row r="215" spans="1:23" ht="12.75" customHeight="1" x14ac:dyDescent="0.2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  <c r="W215" s="139"/>
    </row>
    <row r="216" spans="1:23" ht="12.75" customHeight="1" x14ac:dyDescent="0.2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  <c r="W216" s="139"/>
    </row>
    <row r="217" spans="1:23" ht="12.75" customHeight="1" x14ac:dyDescent="0.2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  <c r="W217" s="139"/>
    </row>
    <row r="218" spans="1:23" ht="12.75" customHeight="1" x14ac:dyDescent="0.2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</row>
    <row r="219" spans="1:23" ht="12.75" customHeight="1" x14ac:dyDescent="0.2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  <c r="W219" s="139"/>
    </row>
    <row r="220" spans="1:23" ht="12.75" customHeight="1" x14ac:dyDescent="0.2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  <c r="W220" s="139"/>
    </row>
    <row r="221" spans="1:23" ht="12.75" customHeight="1" x14ac:dyDescent="0.2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  <c r="W221" s="139"/>
    </row>
    <row r="222" spans="1:23" ht="12.75" customHeight="1" x14ac:dyDescent="0.2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  <c r="W222" s="139"/>
    </row>
    <row r="223" spans="1:23" ht="12.75" customHeight="1" x14ac:dyDescent="0.2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  <c r="W223" s="139"/>
    </row>
    <row r="224" spans="1:23" ht="12.75" customHeight="1" x14ac:dyDescent="0.2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  <c r="W224" s="139"/>
    </row>
    <row r="225" spans="1:23" ht="12.75" customHeight="1" x14ac:dyDescent="0.2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  <c r="W225" s="139"/>
    </row>
    <row r="226" spans="1:23" ht="12.75" customHeight="1" x14ac:dyDescent="0.2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  <c r="W226" s="139"/>
    </row>
    <row r="227" spans="1:23" ht="12.75" customHeight="1" x14ac:dyDescent="0.2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  <c r="W227" s="139"/>
    </row>
    <row r="228" spans="1:23" ht="12.75" customHeight="1" x14ac:dyDescent="0.2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  <c r="W228" s="139"/>
    </row>
    <row r="229" spans="1:23" ht="12.75" customHeight="1" x14ac:dyDescent="0.2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  <c r="W229" s="139"/>
    </row>
    <row r="230" spans="1:23" ht="12.75" customHeight="1" x14ac:dyDescent="0.2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  <c r="W230" s="139"/>
    </row>
    <row r="231" spans="1:23" ht="12.75" customHeight="1" x14ac:dyDescent="0.2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  <c r="W231" s="139"/>
    </row>
    <row r="232" spans="1:23" ht="12.75" customHeight="1" x14ac:dyDescent="0.2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  <c r="W232" s="139"/>
    </row>
    <row r="233" spans="1:23" ht="12.75" customHeight="1" x14ac:dyDescent="0.2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  <c r="W233" s="139"/>
    </row>
    <row r="234" spans="1:23" ht="12.75" customHeight="1" x14ac:dyDescent="0.2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  <c r="W234" s="139"/>
    </row>
    <row r="235" spans="1:23" ht="12.75" customHeight="1" x14ac:dyDescent="0.2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  <c r="W235" s="139"/>
    </row>
    <row r="236" spans="1:23" ht="12.75" customHeight="1" x14ac:dyDescent="0.2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  <c r="W236" s="139"/>
    </row>
    <row r="237" spans="1:23" ht="12.75" customHeight="1" x14ac:dyDescent="0.2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  <c r="W237" s="139"/>
    </row>
    <row r="238" spans="1:23" ht="12.75" customHeight="1" x14ac:dyDescent="0.2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  <c r="W238" s="139"/>
    </row>
    <row r="239" spans="1:23" ht="12.75" customHeight="1" x14ac:dyDescent="0.2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  <c r="W239" s="139"/>
    </row>
    <row r="240" spans="1:23" ht="12.75" customHeight="1" x14ac:dyDescent="0.2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  <c r="W240" s="139"/>
    </row>
    <row r="241" spans="1:23" ht="12.75" customHeight="1" x14ac:dyDescent="0.2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  <c r="W241" s="139"/>
    </row>
    <row r="242" spans="1:23" ht="12.75" customHeight="1" x14ac:dyDescent="0.2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  <c r="W242" s="139"/>
    </row>
    <row r="243" spans="1:23" ht="12.75" customHeight="1" x14ac:dyDescent="0.2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  <c r="W243" s="139"/>
    </row>
    <row r="244" spans="1:23" ht="12.75" customHeight="1" x14ac:dyDescent="0.2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  <c r="W244" s="139"/>
    </row>
    <row r="245" spans="1:23" ht="12.75" customHeight="1" x14ac:dyDescent="0.2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  <c r="W245" s="139"/>
    </row>
    <row r="246" spans="1:23" ht="12.75" customHeight="1" x14ac:dyDescent="0.2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  <c r="W246" s="139"/>
    </row>
    <row r="247" spans="1:23" ht="12.75" customHeight="1" x14ac:dyDescent="0.2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  <c r="W247" s="139"/>
    </row>
    <row r="248" spans="1:23" ht="12.75" customHeight="1" x14ac:dyDescent="0.2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  <c r="W248" s="139"/>
    </row>
    <row r="249" spans="1:23" ht="12.75" customHeight="1" x14ac:dyDescent="0.2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  <c r="W249" s="139"/>
    </row>
    <row r="250" spans="1:23" ht="12.75" customHeight="1" x14ac:dyDescent="0.2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  <c r="W250" s="139"/>
    </row>
    <row r="251" spans="1:23" ht="12.75" customHeight="1" x14ac:dyDescent="0.2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  <c r="W251" s="139"/>
    </row>
    <row r="252" spans="1:23" ht="12.75" customHeight="1" x14ac:dyDescent="0.2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  <c r="W252" s="139"/>
    </row>
    <row r="253" spans="1:23" ht="12.75" customHeight="1" x14ac:dyDescent="0.2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  <c r="W253" s="139"/>
    </row>
    <row r="254" spans="1:23" ht="12.75" customHeight="1" x14ac:dyDescent="0.2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  <c r="W254" s="139"/>
    </row>
    <row r="255" spans="1:23" ht="12.75" customHeight="1" x14ac:dyDescent="0.2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  <c r="W255" s="139"/>
    </row>
    <row r="256" spans="1:23" ht="12.75" customHeight="1" x14ac:dyDescent="0.2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  <c r="W256" s="139"/>
    </row>
    <row r="257" spans="1:23" ht="12.75" customHeight="1" x14ac:dyDescent="0.2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  <c r="W257" s="139"/>
    </row>
    <row r="258" spans="1:23" ht="12.75" customHeight="1" x14ac:dyDescent="0.2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  <c r="W258" s="139"/>
    </row>
    <row r="259" spans="1:23" ht="12.75" customHeight="1" x14ac:dyDescent="0.2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  <c r="W259" s="139"/>
    </row>
    <row r="260" spans="1:23" ht="12.75" customHeight="1" x14ac:dyDescent="0.2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  <c r="W260" s="139"/>
    </row>
    <row r="261" spans="1:23" ht="12.75" customHeight="1" x14ac:dyDescent="0.2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  <c r="W261" s="139"/>
    </row>
    <row r="262" spans="1:23" ht="12.75" customHeight="1" x14ac:dyDescent="0.2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  <c r="W262" s="139"/>
    </row>
    <row r="263" spans="1:23" ht="12.75" customHeight="1" x14ac:dyDescent="0.2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  <c r="W263" s="139"/>
    </row>
    <row r="264" spans="1:23" ht="12.75" customHeight="1" x14ac:dyDescent="0.2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  <c r="W264" s="139"/>
    </row>
    <row r="265" spans="1:23" ht="12.75" customHeight="1" x14ac:dyDescent="0.2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  <c r="W265" s="139"/>
    </row>
    <row r="266" spans="1:23" ht="12.75" customHeight="1" x14ac:dyDescent="0.2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  <c r="W266" s="139"/>
    </row>
    <row r="267" spans="1:23" ht="12.75" customHeight="1" x14ac:dyDescent="0.2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  <c r="W267" s="139"/>
    </row>
    <row r="268" spans="1:23" ht="12.75" customHeight="1" x14ac:dyDescent="0.2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  <c r="W268" s="139"/>
    </row>
    <row r="269" spans="1:23" ht="12.75" customHeight="1" x14ac:dyDescent="0.2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  <c r="W269" s="139"/>
    </row>
    <row r="270" spans="1:23" ht="12.75" customHeight="1" x14ac:dyDescent="0.2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  <c r="W270" s="139"/>
    </row>
    <row r="271" spans="1:23" ht="12.75" customHeight="1" x14ac:dyDescent="0.2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  <c r="W271" s="139"/>
    </row>
    <row r="272" spans="1:23" ht="12.75" customHeight="1" x14ac:dyDescent="0.2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  <c r="W272" s="139"/>
    </row>
    <row r="273" spans="1:23" ht="12.75" customHeight="1" x14ac:dyDescent="0.2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  <c r="W273" s="139"/>
    </row>
    <row r="274" spans="1:23" ht="12.75" customHeight="1" x14ac:dyDescent="0.2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  <c r="W274" s="139"/>
    </row>
    <row r="275" spans="1:23" ht="12.75" customHeight="1" x14ac:dyDescent="0.2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  <c r="W275" s="139"/>
    </row>
    <row r="276" spans="1:23" ht="12.75" customHeight="1" x14ac:dyDescent="0.2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  <c r="W276" s="139"/>
    </row>
    <row r="277" spans="1:23" ht="12.75" customHeight="1" x14ac:dyDescent="0.2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  <c r="W277" s="139"/>
    </row>
    <row r="278" spans="1:23" ht="12.75" customHeight="1" x14ac:dyDescent="0.2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  <c r="W278" s="139"/>
    </row>
    <row r="279" spans="1:23" ht="12.75" customHeight="1" x14ac:dyDescent="0.2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  <c r="W279" s="139"/>
    </row>
    <row r="280" spans="1:23" ht="12.75" customHeight="1" x14ac:dyDescent="0.2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  <c r="W280" s="139"/>
    </row>
    <row r="281" spans="1:23" ht="12.75" customHeight="1" x14ac:dyDescent="0.2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  <c r="W281" s="139"/>
    </row>
    <row r="282" spans="1:23" ht="12.75" customHeight="1" x14ac:dyDescent="0.2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  <c r="W282" s="139"/>
    </row>
    <row r="283" spans="1:23" ht="12.75" customHeight="1" x14ac:dyDescent="0.2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  <c r="W283" s="139"/>
    </row>
    <row r="284" spans="1:23" ht="12.75" customHeight="1" x14ac:dyDescent="0.2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  <c r="W284" s="139"/>
    </row>
    <row r="285" spans="1:23" ht="12.75" customHeight="1" x14ac:dyDescent="0.2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  <c r="W285" s="139"/>
    </row>
    <row r="286" spans="1:23" ht="12.75" customHeight="1" x14ac:dyDescent="0.2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  <c r="W286" s="139"/>
    </row>
    <row r="287" spans="1:23" ht="12.75" customHeight="1" x14ac:dyDescent="0.2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  <c r="W287" s="139"/>
    </row>
    <row r="288" spans="1:23" ht="12.75" customHeight="1" x14ac:dyDescent="0.2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</row>
    <row r="289" spans="1:23" ht="12.75" customHeight="1" x14ac:dyDescent="0.2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  <c r="W289" s="139"/>
    </row>
    <row r="290" spans="1:23" ht="15.75" customHeight="1" x14ac:dyDescent="0.2"/>
    <row r="291" spans="1:23" ht="15.75" customHeight="1" x14ac:dyDescent="0.2"/>
    <row r="292" spans="1:23" ht="15.75" customHeight="1" x14ac:dyDescent="0.2"/>
    <row r="293" spans="1:23" ht="15.75" customHeight="1" x14ac:dyDescent="0.2"/>
    <row r="294" spans="1:23" ht="15.75" customHeight="1" x14ac:dyDescent="0.2"/>
    <row r="295" spans="1:23" ht="15.75" customHeight="1" x14ac:dyDescent="0.2"/>
    <row r="296" spans="1:23" ht="15.75" customHeight="1" x14ac:dyDescent="0.2"/>
    <row r="297" spans="1:23" ht="15.75" customHeight="1" x14ac:dyDescent="0.2"/>
    <row r="298" spans="1:23" ht="15.75" customHeight="1" x14ac:dyDescent="0.2"/>
    <row r="299" spans="1:23" ht="15.75" customHeight="1" x14ac:dyDescent="0.2"/>
    <row r="300" spans="1:23" ht="15.75" customHeight="1" x14ac:dyDescent="0.2"/>
    <row r="301" spans="1:23" ht="15.75" customHeight="1" x14ac:dyDescent="0.2"/>
    <row r="302" spans="1:23" ht="15.75" customHeight="1" x14ac:dyDescent="0.2"/>
    <row r="303" spans="1:23" ht="15.75" customHeight="1" x14ac:dyDescent="0.2"/>
    <row r="304" spans="1:23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">
    <mergeCell ref="A1:C1"/>
    <mergeCell ref="B7:C7"/>
  </mergeCells>
  <pageMargins left="0.90551181102362199" right="0.45005715011430031" top="0.74803149606299213" bottom="0.74803149606299213" header="0" footer="0"/>
  <pageSetup paperSize="9" scale="9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5703125" defaultRowHeight="15" customHeight="1" x14ac:dyDescent="0.2"/>
  <cols>
    <col min="1" max="1" width="41.85546875" customWidth="1"/>
    <col min="2" max="2" width="5.5703125" customWidth="1"/>
    <col min="3" max="3" width="8.7109375" customWidth="1"/>
    <col min="4" max="4" width="9.7109375" customWidth="1"/>
    <col min="5" max="5" width="8" customWidth="1"/>
    <col min="6" max="6" width="9.7109375" customWidth="1"/>
    <col min="7" max="26" width="8.7109375" customWidth="1"/>
  </cols>
  <sheetData>
    <row r="1" spans="1:26" ht="12.75" customHeight="1" x14ac:dyDescent="0.2">
      <c r="A1" s="18"/>
      <c r="B1" s="5"/>
      <c r="C1" s="5"/>
      <c r="D1" s="193"/>
      <c r="E1" s="194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</row>
    <row r="2" spans="1:26" ht="12.75" customHeight="1" x14ac:dyDescent="0.2">
      <c r="A2" s="2"/>
      <c r="B2" s="5"/>
      <c r="C2" s="5"/>
      <c r="D2" s="193"/>
      <c r="E2" s="194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1:26" ht="12.75" customHeight="1" x14ac:dyDescent="0.2">
      <c r="A3" s="1"/>
      <c r="B3" s="5"/>
      <c r="C3" s="5"/>
      <c r="D3" s="193"/>
      <c r="E3" s="194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1:26" ht="12.75" customHeight="1" x14ac:dyDescent="0.2">
      <c r="A4" s="1"/>
      <c r="B4" s="5"/>
      <c r="C4" s="5"/>
      <c r="D4" s="193"/>
      <c r="E4" s="194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1:26" ht="15" customHeight="1" x14ac:dyDescent="0.2">
      <c r="A5" s="138"/>
      <c r="B5" s="2"/>
      <c r="C5" s="2"/>
      <c r="D5" s="2"/>
      <c r="E5" s="2"/>
      <c r="F5" s="2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38"/>
      <c r="B6" s="2"/>
      <c r="C6" s="2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93"/>
      <c r="B7" s="5"/>
      <c r="C7" s="5"/>
      <c r="D7" s="193"/>
      <c r="E7" s="194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2.75" customHeight="1" x14ac:dyDescent="0.2">
      <c r="A8" s="269" t="s">
        <v>216</v>
      </c>
      <c r="B8" s="245"/>
      <c r="C8" s="245"/>
      <c r="D8" s="245"/>
      <c r="E8" s="245"/>
      <c r="F8" s="246"/>
    </row>
    <row r="9" spans="1:26" ht="12.75" customHeight="1" x14ac:dyDescent="0.2">
      <c r="A9" s="195"/>
      <c r="B9" s="196"/>
      <c r="C9" s="196"/>
      <c r="D9" s="196"/>
      <c r="E9" s="196"/>
      <c r="F9" s="197"/>
    </row>
    <row r="10" spans="1:26" ht="12.75" customHeight="1" x14ac:dyDescent="0.25">
      <c r="A10" s="198"/>
      <c r="B10" s="5"/>
      <c r="C10" s="5"/>
      <c r="D10" s="270" t="s">
        <v>217</v>
      </c>
      <c r="E10" s="264"/>
      <c r="F10" s="265"/>
      <c r="G10" s="193"/>
      <c r="H10" s="193"/>
    </row>
    <row r="11" spans="1:26" ht="12.75" customHeight="1" x14ac:dyDescent="0.2">
      <c r="A11" s="183"/>
      <c r="B11" s="193"/>
      <c r="C11" s="193"/>
      <c r="D11" s="199" t="s">
        <v>218</v>
      </c>
      <c r="E11" s="200" t="s">
        <v>219</v>
      </c>
      <c r="F11" s="201" t="s">
        <v>220</v>
      </c>
      <c r="G11" s="193"/>
      <c r="H11" s="193"/>
    </row>
    <row r="12" spans="1:26" ht="12.75" customHeight="1" x14ac:dyDescent="0.2">
      <c r="A12" s="202" t="s">
        <v>221</v>
      </c>
      <c r="B12" s="203" t="s">
        <v>222</v>
      </c>
      <c r="C12" s="204">
        <v>5.0799999999999998E-2</v>
      </c>
      <c r="D12" s="205">
        <v>2.9700000000000001E-2</v>
      </c>
      <c r="E12" s="206">
        <v>5.0799999999999998E-2</v>
      </c>
      <c r="F12" s="207">
        <v>6.2700000000000006E-2</v>
      </c>
      <c r="G12" s="193"/>
      <c r="H12" s="193"/>
    </row>
    <row r="13" spans="1:26" ht="12.75" customHeight="1" x14ac:dyDescent="0.2">
      <c r="A13" s="208" t="s">
        <v>223</v>
      </c>
      <c r="B13" s="209" t="s">
        <v>224</v>
      </c>
      <c r="C13" s="210">
        <v>1.3299999999999999E-2</v>
      </c>
      <c r="D13" s="205">
        <f>0.3%+0.56%</f>
        <v>8.6E-3</v>
      </c>
      <c r="E13" s="206">
        <f>0.48%+0.85%</f>
        <v>1.3299999999999999E-2</v>
      </c>
      <c r="F13" s="207">
        <f>0.82%+0.89%</f>
        <v>1.7099999999999997E-2</v>
      </c>
      <c r="G13" s="193"/>
      <c r="H13" s="193"/>
    </row>
    <row r="14" spans="1:26" ht="12.75" customHeight="1" x14ac:dyDescent="0.2">
      <c r="A14" s="208" t="s">
        <v>225</v>
      </c>
      <c r="B14" s="209" t="s">
        <v>226</v>
      </c>
      <c r="C14" s="210">
        <v>0.2</v>
      </c>
      <c r="D14" s="205">
        <v>7.7799999999999994E-2</v>
      </c>
      <c r="E14" s="206">
        <v>0.1085</v>
      </c>
      <c r="F14" s="207">
        <v>0.13550000000000001</v>
      </c>
      <c r="G14" s="193"/>
      <c r="H14" s="193"/>
    </row>
    <row r="15" spans="1:26" ht="12.75" customHeight="1" x14ac:dyDescent="0.2">
      <c r="A15" s="208" t="s">
        <v>227</v>
      </c>
      <c r="B15" s="209" t="s">
        <v>228</v>
      </c>
      <c r="C15" s="211">
        <f>(1+E15)^(E16/252)-1</f>
        <v>5.9427110401173433E-3</v>
      </c>
      <c r="D15" s="205" t="s">
        <v>229</v>
      </c>
      <c r="E15" s="212">
        <v>0.13250000000000001</v>
      </c>
      <c r="F15" s="213"/>
      <c r="G15" s="193"/>
      <c r="H15" s="193"/>
    </row>
    <row r="16" spans="1:26" ht="12.75" customHeight="1" x14ac:dyDescent="0.2">
      <c r="A16" s="208" t="s">
        <v>230</v>
      </c>
      <c r="B16" s="271" t="s">
        <v>231</v>
      </c>
      <c r="C16" s="210">
        <v>0.03</v>
      </c>
      <c r="D16" s="214" t="s">
        <v>232</v>
      </c>
      <c r="E16" s="215">
        <v>12</v>
      </c>
      <c r="F16" s="181"/>
      <c r="G16" s="193"/>
      <c r="H16" s="193"/>
    </row>
    <row r="17" spans="1:8" ht="12.75" customHeight="1" x14ac:dyDescent="0.2">
      <c r="A17" s="216" t="s">
        <v>233</v>
      </c>
      <c r="B17" s="272"/>
      <c r="C17" s="217">
        <v>3.6499999999999998E-2</v>
      </c>
      <c r="D17" s="174"/>
      <c r="E17" s="218"/>
      <c r="F17" s="181"/>
      <c r="G17" s="193"/>
      <c r="H17" s="193"/>
    </row>
    <row r="18" spans="1:8" ht="12.75" customHeight="1" x14ac:dyDescent="0.2">
      <c r="A18" s="219" t="s">
        <v>234</v>
      </c>
      <c r="B18" s="220"/>
      <c r="C18" s="221"/>
      <c r="D18" s="174"/>
      <c r="E18" s="218"/>
      <c r="F18" s="181"/>
      <c r="G18" s="193"/>
      <c r="H18" s="193"/>
    </row>
    <row r="19" spans="1:8" ht="12.75" customHeight="1" x14ac:dyDescent="0.2">
      <c r="A19" s="222" t="s">
        <v>235</v>
      </c>
      <c r="B19" s="223"/>
      <c r="C19" s="224"/>
      <c r="D19" s="174"/>
      <c r="E19" s="218"/>
      <c r="F19" s="181"/>
      <c r="G19" s="193"/>
      <c r="H19" s="193"/>
    </row>
    <row r="20" spans="1:8" ht="12.75" customHeight="1" x14ac:dyDescent="0.2">
      <c r="A20" s="225" t="s">
        <v>236</v>
      </c>
      <c r="B20" s="226"/>
      <c r="C20" s="227">
        <f>ROUND((((1+C12+C13)*(1+C14)*(1+C15))/(1-(C16+C17))-1),4)</f>
        <v>0.376</v>
      </c>
      <c r="D20" s="228">
        <v>0.21429999999999999</v>
      </c>
      <c r="E20" s="229">
        <v>0.2717</v>
      </c>
      <c r="F20" s="230">
        <v>0.3362</v>
      </c>
      <c r="G20" s="193"/>
      <c r="H20" s="193"/>
    </row>
    <row r="21" spans="1:8" ht="12.75" customHeight="1" x14ac:dyDescent="0.2">
      <c r="A21" s="193"/>
      <c r="B21" s="193"/>
      <c r="C21" s="193"/>
      <c r="D21" s="193"/>
      <c r="E21" s="194"/>
      <c r="F21" s="193"/>
      <c r="G21" s="193"/>
      <c r="H21" s="193"/>
    </row>
    <row r="22" spans="1:8" ht="12.75" customHeight="1" x14ac:dyDescent="0.2">
      <c r="A22" s="193"/>
      <c r="B22" s="193"/>
      <c r="C22" s="193"/>
      <c r="D22" s="193"/>
      <c r="E22" s="194"/>
      <c r="F22" s="193"/>
      <c r="G22" s="193"/>
      <c r="H22" s="193"/>
    </row>
    <row r="23" spans="1:8" ht="12.75" customHeight="1" x14ac:dyDescent="0.2">
      <c r="A23" s="193"/>
      <c r="B23" s="193"/>
      <c r="C23" s="193"/>
      <c r="D23" s="193"/>
      <c r="E23" s="231"/>
      <c r="F23" s="193"/>
      <c r="G23" s="193"/>
      <c r="H23" s="193"/>
    </row>
    <row r="24" spans="1:8" ht="12.75" customHeight="1" x14ac:dyDescent="0.2">
      <c r="A24" s="193"/>
      <c r="B24" s="193"/>
      <c r="C24" s="193"/>
      <c r="D24" s="193"/>
      <c r="E24" s="194"/>
      <c r="F24" s="193"/>
      <c r="G24" s="193"/>
      <c r="H24" s="193"/>
    </row>
    <row r="25" spans="1:8" ht="12.75" customHeight="1" x14ac:dyDescent="0.2">
      <c r="E25" s="232"/>
    </row>
    <row r="26" spans="1:8" ht="12.75" customHeight="1" x14ac:dyDescent="0.2">
      <c r="E26" s="232"/>
    </row>
    <row r="27" spans="1:8" ht="12.75" customHeight="1" x14ac:dyDescent="0.2">
      <c r="E27" s="232"/>
    </row>
    <row r="28" spans="1:8" ht="12.75" customHeight="1" x14ac:dyDescent="0.2">
      <c r="E28" s="232"/>
    </row>
    <row r="29" spans="1:8" ht="12.75" customHeight="1" x14ac:dyDescent="0.2">
      <c r="E29" s="232"/>
    </row>
    <row r="30" spans="1:8" ht="12.75" customHeight="1" x14ac:dyDescent="0.2">
      <c r="E30" s="232"/>
    </row>
    <row r="31" spans="1:8" ht="12.75" customHeight="1" x14ac:dyDescent="0.2">
      <c r="E31" s="232"/>
    </row>
    <row r="32" spans="1:8" ht="12.75" customHeight="1" x14ac:dyDescent="0.2">
      <c r="E32" s="232"/>
    </row>
    <row r="33" spans="5:5" ht="12.75" customHeight="1" x14ac:dyDescent="0.2">
      <c r="E33" s="232"/>
    </row>
    <row r="34" spans="5:5" ht="12.75" customHeight="1" x14ac:dyDescent="0.2">
      <c r="E34" s="232"/>
    </row>
    <row r="35" spans="5:5" ht="12.75" customHeight="1" x14ac:dyDescent="0.2">
      <c r="E35" s="232"/>
    </row>
    <row r="36" spans="5:5" ht="12.75" customHeight="1" x14ac:dyDescent="0.2">
      <c r="E36" s="232"/>
    </row>
    <row r="37" spans="5:5" ht="12.75" customHeight="1" x14ac:dyDescent="0.2">
      <c r="E37" s="232"/>
    </row>
    <row r="38" spans="5:5" ht="12.75" customHeight="1" x14ac:dyDescent="0.2">
      <c r="E38" s="232"/>
    </row>
    <row r="39" spans="5:5" ht="12.75" customHeight="1" x14ac:dyDescent="0.2">
      <c r="E39" s="232"/>
    </row>
    <row r="40" spans="5:5" ht="12.75" customHeight="1" x14ac:dyDescent="0.2">
      <c r="E40" s="232"/>
    </row>
    <row r="41" spans="5:5" ht="12.75" customHeight="1" x14ac:dyDescent="0.2">
      <c r="E41" s="232"/>
    </row>
    <row r="42" spans="5:5" ht="12.75" customHeight="1" x14ac:dyDescent="0.2">
      <c r="E42" s="232"/>
    </row>
    <row r="43" spans="5:5" ht="12.75" customHeight="1" x14ac:dyDescent="0.2">
      <c r="E43" s="232"/>
    </row>
    <row r="44" spans="5:5" ht="12.75" customHeight="1" x14ac:dyDescent="0.2">
      <c r="E44" s="232"/>
    </row>
    <row r="45" spans="5:5" ht="12.75" customHeight="1" x14ac:dyDescent="0.2">
      <c r="E45" s="232"/>
    </row>
    <row r="46" spans="5:5" ht="12.75" customHeight="1" x14ac:dyDescent="0.2">
      <c r="E46" s="232"/>
    </row>
    <row r="47" spans="5:5" ht="12.75" customHeight="1" x14ac:dyDescent="0.2">
      <c r="E47" s="232"/>
    </row>
    <row r="48" spans="5:5" ht="12.75" customHeight="1" x14ac:dyDescent="0.2">
      <c r="E48" s="232"/>
    </row>
    <row r="49" spans="5:5" ht="12.75" customHeight="1" x14ac:dyDescent="0.2">
      <c r="E49" s="232"/>
    </row>
    <row r="50" spans="5:5" ht="12.75" customHeight="1" x14ac:dyDescent="0.2">
      <c r="E50" s="232"/>
    </row>
    <row r="51" spans="5:5" ht="12.75" customHeight="1" x14ac:dyDescent="0.2">
      <c r="E51" s="232"/>
    </row>
    <row r="52" spans="5:5" ht="12.75" customHeight="1" x14ac:dyDescent="0.2">
      <c r="E52" s="232"/>
    </row>
    <row r="53" spans="5:5" ht="12.75" customHeight="1" x14ac:dyDescent="0.2">
      <c r="E53" s="232"/>
    </row>
    <row r="54" spans="5:5" ht="12.75" customHeight="1" x14ac:dyDescent="0.2">
      <c r="E54" s="232"/>
    </row>
    <row r="55" spans="5:5" ht="12.75" customHeight="1" x14ac:dyDescent="0.2">
      <c r="E55" s="232"/>
    </row>
    <row r="56" spans="5:5" ht="12.75" customHeight="1" x14ac:dyDescent="0.2">
      <c r="E56" s="232"/>
    </row>
    <row r="57" spans="5:5" ht="12.75" customHeight="1" x14ac:dyDescent="0.2">
      <c r="E57" s="232"/>
    </row>
    <row r="58" spans="5:5" ht="12.75" customHeight="1" x14ac:dyDescent="0.2">
      <c r="E58" s="232"/>
    </row>
    <row r="59" spans="5:5" ht="12.75" customHeight="1" x14ac:dyDescent="0.2">
      <c r="E59" s="232"/>
    </row>
    <row r="60" spans="5:5" ht="12.75" customHeight="1" x14ac:dyDescent="0.2">
      <c r="E60" s="232"/>
    </row>
    <row r="61" spans="5:5" ht="12.75" customHeight="1" x14ac:dyDescent="0.2">
      <c r="E61" s="232"/>
    </row>
    <row r="62" spans="5:5" ht="12.75" customHeight="1" x14ac:dyDescent="0.2">
      <c r="E62" s="232"/>
    </row>
    <row r="63" spans="5:5" ht="12.75" customHeight="1" x14ac:dyDescent="0.2">
      <c r="E63" s="232"/>
    </row>
    <row r="64" spans="5:5" ht="12.75" customHeight="1" x14ac:dyDescent="0.2">
      <c r="E64" s="232"/>
    </row>
    <row r="65" spans="5:5" ht="12.75" customHeight="1" x14ac:dyDescent="0.2">
      <c r="E65" s="232"/>
    </row>
    <row r="66" spans="5:5" ht="12.75" customHeight="1" x14ac:dyDescent="0.2">
      <c r="E66" s="232"/>
    </row>
    <row r="67" spans="5:5" ht="12.75" customHeight="1" x14ac:dyDescent="0.2">
      <c r="E67" s="232"/>
    </row>
    <row r="68" spans="5:5" ht="12.75" customHeight="1" x14ac:dyDescent="0.2">
      <c r="E68" s="232"/>
    </row>
    <row r="69" spans="5:5" ht="12.75" customHeight="1" x14ac:dyDescent="0.2">
      <c r="E69" s="232"/>
    </row>
    <row r="70" spans="5:5" ht="12.75" customHeight="1" x14ac:dyDescent="0.2">
      <c r="E70" s="232"/>
    </row>
    <row r="71" spans="5:5" ht="12.75" customHeight="1" x14ac:dyDescent="0.2">
      <c r="E71" s="232"/>
    </row>
    <row r="72" spans="5:5" ht="12.75" customHeight="1" x14ac:dyDescent="0.2">
      <c r="E72" s="232"/>
    </row>
    <row r="73" spans="5:5" ht="12.75" customHeight="1" x14ac:dyDescent="0.2">
      <c r="E73" s="232"/>
    </row>
    <row r="74" spans="5:5" ht="12.75" customHeight="1" x14ac:dyDescent="0.2">
      <c r="E74" s="232"/>
    </row>
    <row r="75" spans="5:5" ht="12.75" customHeight="1" x14ac:dyDescent="0.2">
      <c r="E75" s="232"/>
    </row>
    <row r="76" spans="5:5" ht="12.75" customHeight="1" x14ac:dyDescent="0.2">
      <c r="E76" s="232"/>
    </row>
    <row r="77" spans="5:5" ht="12.75" customHeight="1" x14ac:dyDescent="0.2">
      <c r="E77" s="232"/>
    </row>
    <row r="78" spans="5:5" ht="12.75" customHeight="1" x14ac:dyDescent="0.2">
      <c r="E78" s="232"/>
    </row>
    <row r="79" spans="5:5" ht="12.75" customHeight="1" x14ac:dyDescent="0.2">
      <c r="E79" s="232"/>
    </row>
    <row r="80" spans="5:5" ht="12.75" customHeight="1" x14ac:dyDescent="0.2">
      <c r="E80" s="232"/>
    </row>
    <row r="81" spans="1:5" ht="12.75" customHeight="1" x14ac:dyDescent="0.2">
      <c r="E81" s="232"/>
    </row>
    <row r="82" spans="1:5" ht="12.75" customHeight="1" x14ac:dyDescent="0.2">
      <c r="E82" s="232"/>
    </row>
    <row r="83" spans="1:5" ht="12.75" customHeight="1" x14ac:dyDescent="0.2">
      <c r="E83" s="232"/>
    </row>
    <row r="84" spans="1:5" ht="12.75" customHeight="1" x14ac:dyDescent="0.2">
      <c r="E84" s="232"/>
    </row>
    <row r="85" spans="1:5" ht="12.75" customHeight="1" x14ac:dyDescent="0.2">
      <c r="E85" s="232"/>
    </row>
    <row r="86" spans="1:5" ht="12.75" customHeight="1" x14ac:dyDescent="0.2">
      <c r="E86" s="232"/>
    </row>
    <row r="87" spans="1:5" ht="12.75" customHeight="1" x14ac:dyDescent="0.2">
      <c r="E87" s="232"/>
    </row>
    <row r="88" spans="1:5" ht="12.75" customHeight="1" x14ac:dyDescent="0.2">
      <c r="E88" s="232"/>
    </row>
    <row r="89" spans="1:5" ht="12.75" customHeight="1" x14ac:dyDescent="0.2">
      <c r="A89" s="233"/>
      <c r="E89" s="232"/>
    </row>
    <row r="90" spans="1:5" ht="12.75" customHeight="1" x14ac:dyDescent="0.2">
      <c r="E90" s="232"/>
    </row>
    <row r="91" spans="1:5" ht="12.75" customHeight="1" x14ac:dyDescent="0.2">
      <c r="E91" s="232"/>
    </row>
    <row r="92" spans="1:5" ht="12.75" customHeight="1" x14ac:dyDescent="0.2">
      <c r="E92" s="232"/>
    </row>
    <row r="93" spans="1:5" ht="12.75" customHeight="1" x14ac:dyDescent="0.2">
      <c r="E93" s="232"/>
    </row>
    <row r="94" spans="1:5" ht="12.75" customHeight="1" x14ac:dyDescent="0.2">
      <c r="E94" s="232"/>
    </row>
    <row r="95" spans="1:5" ht="12.75" customHeight="1" x14ac:dyDescent="0.2">
      <c r="E95" s="232"/>
    </row>
    <row r="96" spans="1:5" ht="12.75" customHeight="1" x14ac:dyDescent="0.2">
      <c r="E96" s="232"/>
    </row>
    <row r="97" spans="4:5" ht="12.75" customHeight="1" x14ac:dyDescent="0.2">
      <c r="E97" s="232"/>
    </row>
    <row r="98" spans="4:5" ht="12.75" customHeight="1" x14ac:dyDescent="0.2">
      <c r="E98" s="232"/>
    </row>
    <row r="99" spans="4:5" ht="12.75" customHeight="1" x14ac:dyDescent="0.2">
      <c r="E99" s="232"/>
    </row>
    <row r="100" spans="4:5" ht="12.75" customHeight="1" x14ac:dyDescent="0.2">
      <c r="E100" s="232"/>
    </row>
    <row r="101" spans="4:5" ht="12.75" customHeight="1" x14ac:dyDescent="0.2">
      <c r="E101" s="232"/>
    </row>
    <row r="102" spans="4:5" ht="12.75" customHeight="1" x14ac:dyDescent="0.2">
      <c r="E102" s="232"/>
    </row>
    <row r="103" spans="4:5" ht="12.75" customHeight="1" x14ac:dyDescent="0.2">
      <c r="E103" s="232"/>
    </row>
    <row r="104" spans="4:5" ht="12.75" customHeight="1" x14ac:dyDescent="0.2">
      <c r="E104" s="232"/>
    </row>
    <row r="105" spans="4:5" ht="12.75" customHeight="1" x14ac:dyDescent="0.2">
      <c r="E105" s="232"/>
    </row>
    <row r="106" spans="4:5" ht="12.75" customHeight="1" x14ac:dyDescent="0.2">
      <c r="D106" s="233"/>
      <c r="E106" s="232"/>
    </row>
    <row r="107" spans="4:5" ht="12.75" customHeight="1" x14ac:dyDescent="0.2">
      <c r="E107" s="232"/>
    </row>
    <row r="108" spans="4:5" ht="12.75" customHeight="1" x14ac:dyDescent="0.2">
      <c r="E108" s="232"/>
    </row>
    <row r="109" spans="4:5" ht="12.75" customHeight="1" x14ac:dyDescent="0.2">
      <c r="E109" s="232"/>
    </row>
    <row r="110" spans="4:5" ht="12.75" customHeight="1" x14ac:dyDescent="0.2">
      <c r="E110" s="232"/>
    </row>
    <row r="111" spans="4:5" ht="12.75" customHeight="1" x14ac:dyDescent="0.2">
      <c r="E111" s="232"/>
    </row>
    <row r="112" spans="4:5" ht="12.75" customHeight="1" x14ac:dyDescent="0.2">
      <c r="E112" s="232"/>
    </row>
    <row r="113" spans="5:5" ht="12.75" customHeight="1" x14ac:dyDescent="0.2">
      <c r="E113" s="232"/>
    </row>
    <row r="114" spans="5:5" ht="12.75" customHeight="1" x14ac:dyDescent="0.2">
      <c r="E114" s="232"/>
    </row>
    <row r="115" spans="5:5" ht="12.75" customHeight="1" x14ac:dyDescent="0.2">
      <c r="E115" s="232"/>
    </row>
    <row r="116" spans="5:5" ht="12.75" customHeight="1" x14ac:dyDescent="0.2">
      <c r="E116" s="232"/>
    </row>
    <row r="117" spans="5:5" ht="12.75" customHeight="1" x14ac:dyDescent="0.2">
      <c r="E117" s="232"/>
    </row>
    <row r="118" spans="5:5" ht="12.75" customHeight="1" x14ac:dyDescent="0.2">
      <c r="E118" s="232"/>
    </row>
    <row r="119" spans="5:5" ht="12.75" customHeight="1" x14ac:dyDescent="0.2">
      <c r="E119" s="232"/>
    </row>
    <row r="120" spans="5:5" ht="12.75" customHeight="1" x14ac:dyDescent="0.2">
      <c r="E120" s="232"/>
    </row>
    <row r="121" spans="5:5" ht="12.75" customHeight="1" x14ac:dyDescent="0.2">
      <c r="E121" s="232"/>
    </row>
    <row r="122" spans="5:5" ht="12.75" customHeight="1" x14ac:dyDescent="0.2">
      <c r="E122" s="232"/>
    </row>
    <row r="123" spans="5:5" ht="12.75" customHeight="1" x14ac:dyDescent="0.2">
      <c r="E123" s="232"/>
    </row>
    <row r="124" spans="5:5" ht="12.75" customHeight="1" x14ac:dyDescent="0.2">
      <c r="E124" s="232"/>
    </row>
    <row r="125" spans="5:5" ht="12.75" customHeight="1" x14ac:dyDescent="0.2">
      <c r="E125" s="232"/>
    </row>
    <row r="126" spans="5:5" ht="12.75" customHeight="1" x14ac:dyDescent="0.2">
      <c r="E126" s="232"/>
    </row>
    <row r="127" spans="5:5" ht="12.75" customHeight="1" x14ac:dyDescent="0.2">
      <c r="E127" s="232"/>
    </row>
    <row r="128" spans="5:5" ht="12.75" customHeight="1" x14ac:dyDescent="0.2">
      <c r="E128" s="232"/>
    </row>
    <row r="129" spans="5:5" ht="12.75" customHeight="1" x14ac:dyDescent="0.2">
      <c r="E129" s="232"/>
    </row>
    <row r="130" spans="5:5" ht="12.75" customHeight="1" x14ac:dyDescent="0.2">
      <c r="E130" s="232"/>
    </row>
    <row r="131" spans="5:5" ht="12.75" customHeight="1" x14ac:dyDescent="0.2">
      <c r="E131" s="232"/>
    </row>
    <row r="132" spans="5:5" ht="12.75" customHeight="1" x14ac:dyDescent="0.2">
      <c r="E132" s="232"/>
    </row>
    <row r="133" spans="5:5" ht="12.75" customHeight="1" x14ac:dyDescent="0.2">
      <c r="E133" s="232"/>
    </row>
    <row r="134" spans="5:5" ht="12.75" customHeight="1" x14ac:dyDescent="0.2">
      <c r="E134" s="232"/>
    </row>
    <row r="135" spans="5:5" ht="12.75" customHeight="1" x14ac:dyDescent="0.2">
      <c r="E135" s="232"/>
    </row>
    <row r="136" spans="5:5" ht="12.75" customHeight="1" x14ac:dyDescent="0.2">
      <c r="E136" s="232"/>
    </row>
    <row r="137" spans="5:5" ht="12.75" customHeight="1" x14ac:dyDescent="0.2">
      <c r="E137" s="232"/>
    </row>
    <row r="138" spans="5:5" ht="12.75" customHeight="1" x14ac:dyDescent="0.2">
      <c r="E138" s="232"/>
    </row>
    <row r="139" spans="5:5" ht="12.75" customHeight="1" x14ac:dyDescent="0.2">
      <c r="E139" s="232"/>
    </row>
    <row r="140" spans="5:5" ht="12.75" customHeight="1" x14ac:dyDescent="0.2">
      <c r="E140" s="232"/>
    </row>
    <row r="141" spans="5:5" ht="12.75" customHeight="1" x14ac:dyDescent="0.2">
      <c r="E141" s="232"/>
    </row>
    <row r="142" spans="5:5" ht="12.75" customHeight="1" x14ac:dyDescent="0.2">
      <c r="E142" s="232"/>
    </row>
    <row r="143" spans="5:5" ht="12.75" customHeight="1" x14ac:dyDescent="0.2">
      <c r="E143" s="232"/>
    </row>
    <row r="144" spans="5:5" ht="12.75" customHeight="1" x14ac:dyDescent="0.2">
      <c r="E144" s="232"/>
    </row>
    <row r="145" spans="5:5" ht="12.75" customHeight="1" x14ac:dyDescent="0.2">
      <c r="E145" s="232"/>
    </row>
    <row r="146" spans="5:5" ht="12.75" customHeight="1" x14ac:dyDescent="0.2">
      <c r="E146" s="232"/>
    </row>
    <row r="147" spans="5:5" ht="12.75" customHeight="1" x14ac:dyDescent="0.2">
      <c r="E147" s="232"/>
    </row>
    <row r="148" spans="5:5" ht="12.75" customHeight="1" x14ac:dyDescent="0.2">
      <c r="E148" s="232"/>
    </row>
    <row r="149" spans="5:5" ht="12.75" customHeight="1" x14ac:dyDescent="0.2">
      <c r="E149" s="232"/>
    </row>
    <row r="150" spans="5:5" ht="12.75" customHeight="1" x14ac:dyDescent="0.2">
      <c r="E150" s="232"/>
    </row>
    <row r="151" spans="5:5" ht="12.75" customHeight="1" x14ac:dyDescent="0.2">
      <c r="E151" s="232"/>
    </row>
    <row r="152" spans="5:5" ht="12.75" customHeight="1" x14ac:dyDescent="0.2">
      <c r="E152" s="232"/>
    </row>
    <row r="153" spans="5:5" ht="12.75" customHeight="1" x14ac:dyDescent="0.2">
      <c r="E153" s="232"/>
    </row>
    <row r="154" spans="5:5" ht="12.75" customHeight="1" x14ac:dyDescent="0.2">
      <c r="E154" s="232"/>
    </row>
    <row r="155" spans="5:5" ht="12.75" customHeight="1" x14ac:dyDescent="0.2">
      <c r="E155" s="232"/>
    </row>
    <row r="156" spans="5:5" ht="12.75" customHeight="1" x14ac:dyDescent="0.2">
      <c r="E156" s="232"/>
    </row>
    <row r="157" spans="5:5" ht="12.75" customHeight="1" x14ac:dyDescent="0.2">
      <c r="E157" s="232"/>
    </row>
    <row r="158" spans="5:5" ht="12.75" customHeight="1" x14ac:dyDescent="0.2">
      <c r="E158" s="232"/>
    </row>
    <row r="159" spans="5:5" ht="12.75" customHeight="1" x14ac:dyDescent="0.2">
      <c r="E159" s="232"/>
    </row>
    <row r="160" spans="5:5" ht="12.75" customHeight="1" x14ac:dyDescent="0.2">
      <c r="E160" s="232"/>
    </row>
    <row r="161" spans="5:5" ht="12.75" customHeight="1" x14ac:dyDescent="0.2">
      <c r="E161" s="232"/>
    </row>
    <row r="162" spans="5:5" ht="12.75" customHeight="1" x14ac:dyDescent="0.2">
      <c r="E162" s="232"/>
    </row>
    <row r="163" spans="5:5" ht="12.75" customHeight="1" x14ac:dyDescent="0.2">
      <c r="E163" s="232"/>
    </row>
    <row r="164" spans="5:5" ht="12.75" customHeight="1" x14ac:dyDescent="0.2">
      <c r="E164" s="232"/>
    </row>
    <row r="165" spans="5:5" ht="12.75" customHeight="1" x14ac:dyDescent="0.2">
      <c r="E165" s="232"/>
    </row>
    <row r="166" spans="5:5" ht="12.75" customHeight="1" x14ac:dyDescent="0.2">
      <c r="E166" s="232"/>
    </row>
    <row r="167" spans="5:5" ht="12.75" customHeight="1" x14ac:dyDescent="0.2">
      <c r="E167" s="232"/>
    </row>
    <row r="168" spans="5:5" ht="12.75" customHeight="1" x14ac:dyDescent="0.2">
      <c r="E168" s="232"/>
    </row>
    <row r="169" spans="5:5" ht="12.75" customHeight="1" x14ac:dyDescent="0.2">
      <c r="E169" s="232"/>
    </row>
    <row r="170" spans="5:5" ht="12.75" customHeight="1" x14ac:dyDescent="0.2">
      <c r="E170" s="232"/>
    </row>
    <row r="171" spans="5:5" ht="12.75" customHeight="1" x14ac:dyDescent="0.2">
      <c r="E171" s="232"/>
    </row>
    <row r="172" spans="5:5" ht="12.75" customHeight="1" x14ac:dyDescent="0.2">
      <c r="E172" s="232"/>
    </row>
    <row r="173" spans="5:5" ht="12.75" customHeight="1" x14ac:dyDescent="0.2">
      <c r="E173" s="232"/>
    </row>
    <row r="174" spans="5:5" ht="12.75" customHeight="1" x14ac:dyDescent="0.2">
      <c r="E174" s="232"/>
    </row>
    <row r="175" spans="5:5" ht="12.75" customHeight="1" x14ac:dyDescent="0.2">
      <c r="E175" s="232"/>
    </row>
    <row r="176" spans="5:5" ht="12.75" customHeight="1" x14ac:dyDescent="0.2">
      <c r="E176" s="232"/>
    </row>
    <row r="177" spans="5:5" ht="12.75" customHeight="1" x14ac:dyDescent="0.2">
      <c r="E177" s="232"/>
    </row>
    <row r="178" spans="5:5" ht="12.75" customHeight="1" x14ac:dyDescent="0.2">
      <c r="E178" s="232"/>
    </row>
    <row r="179" spans="5:5" ht="12.75" customHeight="1" x14ac:dyDescent="0.2">
      <c r="E179" s="232"/>
    </row>
    <row r="180" spans="5:5" ht="12.75" customHeight="1" x14ac:dyDescent="0.2">
      <c r="E180" s="232"/>
    </row>
    <row r="181" spans="5:5" ht="12.75" customHeight="1" x14ac:dyDescent="0.2">
      <c r="E181" s="232"/>
    </row>
    <row r="182" spans="5:5" ht="12.75" customHeight="1" x14ac:dyDescent="0.2">
      <c r="E182" s="232"/>
    </row>
    <row r="183" spans="5:5" ht="12.75" customHeight="1" x14ac:dyDescent="0.2">
      <c r="E183" s="232"/>
    </row>
    <row r="184" spans="5:5" ht="12.75" customHeight="1" x14ac:dyDescent="0.2">
      <c r="E184" s="232"/>
    </row>
    <row r="185" spans="5:5" ht="12.75" customHeight="1" x14ac:dyDescent="0.2">
      <c r="E185" s="232"/>
    </row>
    <row r="186" spans="5:5" ht="12.75" customHeight="1" x14ac:dyDescent="0.2">
      <c r="E186" s="232"/>
    </row>
    <row r="187" spans="5:5" ht="12.75" customHeight="1" x14ac:dyDescent="0.2">
      <c r="E187" s="232"/>
    </row>
    <row r="188" spans="5:5" ht="12.75" customHeight="1" x14ac:dyDescent="0.2">
      <c r="E188" s="232"/>
    </row>
    <row r="189" spans="5:5" ht="12.75" customHeight="1" x14ac:dyDescent="0.2">
      <c r="E189" s="232"/>
    </row>
    <row r="190" spans="5:5" ht="12.75" customHeight="1" x14ac:dyDescent="0.2">
      <c r="E190" s="232"/>
    </row>
    <row r="191" spans="5:5" ht="12.75" customHeight="1" x14ac:dyDescent="0.2">
      <c r="E191" s="232"/>
    </row>
    <row r="192" spans="5:5" ht="12.75" customHeight="1" x14ac:dyDescent="0.2">
      <c r="E192" s="232"/>
    </row>
    <row r="193" spans="5:5" ht="12.75" customHeight="1" x14ac:dyDescent="0.2">
      <c r="E193" s="232"/>
    </row>
    <row r="194" spans="5:5" ht="12.75" customHeight="1" x14ac:dyDescent="0.2">
      <c r="E194" s="232"/>
    </row>
    <row r="195" spans="5:5" ht="12.75" customHeight="1" x14ac:dyDescent="0.2">
      <c r="E195" s="232"/>
    </row>
    <row r="196" spans="5:5" ht="12.75" customHeight="1" x14ac:dyDescent="0.2">
      <c r="E196" s="232"/>
    </row>
    <row r="197" spans="5:5" ht="12.75" customHeight="1" x14ac:dyDescent="0.2">
      <c r="E197" s="232"/>
    </row>
    <row r="198" spans="5:5" ht="12.75" customHeight="1" x14ac:dyDescent="0.2">
      <c r="E198" s="232"/>
    </row>
    <row r="199" spans="5:5" ht="12.75" customHeight="1" x14ac:dyDescent="0.2">
      <c r="E199" s="232"/>
    </row>
    <row r="200" spans="5:5" ht="12.75" customHeight="1" x14ac:dyDescent="0.2">
      <c r="E200" s="232"/>
    </row>
    <row r="201" spans="5:5" ht="12.75" customHeight="1" x14ac:dyDescent="0.2">
      <c r="E201" s="232"/>
    </row>
    <row r="202" spans="5:5" ht="12.75" customHeight="1" x14ac:dyDescent="0.2">
      <c r="E202" s="232"/>
    </row>
    <row r="203" spans="5:5" ht="12.75" customHeight="1" x14ac:dyDescent="0.2">
      <c r="E203" s="232"/>
    </row>
    <row r="204" spans="5:5" ht="12.75" customHeight="1" x14ac:dyDescent="0.2">
      <c r="E204" s="232"/>
    </row>
    <row r="205" spans="5:5" ht="12.75" customHeight="1" x14ac:dyDescent="0.2">
      <c r="E205" s="232"/>
    </row>
    <row r="206" spans="5:5" ht="12.75" customHeight="1" x14ac:dyDescent="0.2">
      <c r="E206" s="232"/>
    </row>
    <row r="207" spans="5:5" ht="12.75" customHeight="1" x14ac:dyDescent="0.2">
      <c r="E207" s="232"/>
    </row>
    <row r="208" spans="5:5" ht="12.75" customHeight="1" x14ac:dyDescent="0.2">
      <c r="E208" s="232"/>
    </row>
    <row r="209" spans="5:5" ht="12.75" customHeight="1" x14ac:dyDescent="0.2">
      <c r="E209" s="232"/>
    </row>
    <row r="210" spans="5:5" ht="12.75" customHeight="1" x14ac:dyDescent="0.2">
      <c r="E210" s="232"/>
    </row>
    <row r="211" spans="5:5" ht="12.75" customHeight="1" x14ac:dyDescent="0.2">
      <c r="E211" s="232"/>
    </row>
    <row r="212" spans="5:5" ht="12.75" customHeight="1" x14ac:dyDescent="0.2">
      <c r="E212" s="232"/>
    </row>
    <row r="213" spans="5:5" ht="12.75" customHeight="1" x14ac:dyDescent="0.2">
      <c r="E213" s="232"/>
    </row>
    <row r="214" spans="5:5" ht="12.75" customHeight="1" x14ac:dyDescent="0.2">
      <c r="E214" s="232"/>
    </row>
    <row r="215" spans="5:5" ht="12.75" customHeight="1" x14ac:dyDescent="0.2">
      <c r="E215" s="232"/>
    </row>
    <row r="216" spans="5:5" ht="12.75" customHeight="1" x14ac:dyDescent="0.2">
      <c r="E216" s="232"/>
    </row>
    <row r="217" spans="5:5" ht="12.75" customHeight="1" x14ac:dyDescent="0.2">
      <c r="E217" s="232"/>
    </row>
    <row r="218" spans="5:5" ht="12.75" customHeight="1" x14ac:dyDescent="0.2">
      <c r="E218" s="232"/>
    </row>
    <row r="219" spans="5:5" ht="12.75" customHeight="1" x14ac:dyDescent="0.2">
      <c r="E219" s="232"/>
    </row>
    <row r="220" spans="5:5" ht="12.75" customHeight="1" x14ac:dyDescent="0.2">
      <c r="E220" s="232"/>
    </row>
    <row r="221" spans="5:5" ht="12.75" customHeight="1" x14ac:dyDescent="0.2">
      <c r="E221" s="232"/>
    </row>
    <row r="222" spans="5:5" ht="12.75" customHeight="1" x14ac:dyDescent="0.2">
      <c r="E222" s="232"/>
    </row>
    <row r="223" spans="5:5" ht="12.75" customHeight="1" x14ac:dyDescent="0.2">
      <c r="E223" s="232"/>
    </row>
    <row r="224" spans="5:5" ht="12.75" customHeight="1" x14ac:dyDescent="0.2">
      <c r="E224" s="232"/>
    </row>
    <row r="225" spans="5:5" ht="12.75" customHeight="1" x14ac:dyDescent="0.2">
      <c r="E225" s="232"/>
    </row>
    <row r="226" spans="5:5" ht="12.75" customHeight="1" x14ac:dyDescent="0.2">
      <c r="E226" s="232"/>
    </row>
    <row r="227" spans="5:5" ht="12.75" customHeight="1" x14ac:dyDescent="0.2">
      <c r="E227" s="232"/>
    </row>
    <row r="228" spans="5:5" ht="12.75" customHeight="1" x14ac:dyDescent="0.2">
      <c r="E228" s="232"/>
    </row>
    <row r="229" spans="5:5" ht="12.75" customHeight="1" x14ac:dyDescent="0.2">
      <c r="E229" s="232"/>
    </row>
    <row r="230" spans="5:5" ht="12.75" customHeight="1" x14ac:dyDescent="0.2">
      <c r="E230" s="232"/>
    </row>
    <row r="231" spans="5:5" ht="12.75" customHeight="1" x14ac:dyDescent="0.2">
      <c r="E231" s="232"/>
    </row>
    <row r="232" spans="5:5" ht="12.75" customHeight="1" x14ac:dyDescent="0.2">
      <c r="E232" s="232"/>
    </row>
    <row r="233" spans="5:5" ht="12.75" customHeight="1" x14ac:dyDescent="0.2">
      <c r="E233" s="232"/>
    </row>
    <row r="234" spans="5:5" ht="12.75" customHeight="1" x14ac:dyDescent="0.2">
      <c r="E234" s="232"/>
    </row>
    <row r="235" spans="5:5" ht="12.75" customHeight="1" x14ac:dyDescent="0.2">
      <c r="E235" s="232"/>
    </row>
    <row r="236" spans="5:5" ht="12.75" customHeight="1" x14ac:dyDescent="0.2">
      <c r="E236" s="232"/>
    </row>
    <row r="237" spans="5:5" ht="12.75" customHeight="1" x14ac:dyDescent="0.2">
      <c r="E237" s="232"/>
    </row>
    <row r="238" spans="5:5" ht="12.75" customHeight="1" x14ac:dyDescent="0.2">
      <c r="E238" s="232"/>
    </row>
    <row r="239" spans="5:5" ht="12.75" customHeight="1" x14ac:dyDescent="0.2">
      <c r="E239" s="232"/>
    </row>
    <row r="240" spans="5:5" ht="12.75" customHeight="1" x14ac:dyDescent="0.2">
      <c r="E240" s="232"/>
    </row>
    <row r="241" spans="5:5" ht="12.75" customHeight="1" x14ac:dyDescent="0.2">
      <c r="E241" s="232"/>
    </row>
    <row r="242" spans="5:5" ht="12.75" customHeight="1" x14ac:dyDescent="0.2">
      <c r="E242" s="232"/>
    </row>
    <row r="243" spans="5:5" ht="12.75" customHeight="1" x14ac:dyDescent="0.2">
      <c r="E243" s="232"/>
    </row>
    <row r="244" spans="5:5" ht="12.75" customHeight="1" x14ac:dyDescent="0.2">
      <c r="E244" s="232"/>
    </row>
    <row r="245" spans="5:5" ht="12.75" customHeight="1" x14ac:dyDescent="0.2">
      <c r="E245" s="232"/>
    </row>
    <row r="246" spans="5:5" ht="12.75" customHeight="1" x14ac:dyDescent="0.2">
      <c r="E246" s="232"/>
    </row>
    <row r="247" spans="5:5" ht="12.75" customHeight="1" x14ac:dyDescent="0.2">
      <c r="E247" s="232"/>
    </row>
    <row r="248" spans="5:5" ht="12.75" customHeight="1" x14ac:dyDescent="0.2">
      <c r="E248" s="232"/>
    </row>
    <row r="249" spans="5:5" ht="12.75" customHeight="1" x14ac:dyDescent="0.2">
      <c r="E249" s="232"/>
    </row>
    <row r="250" spans="5:5" ht="12.75" customHeight="1" x14ac:dyDescent="0.2">
      <c r="E250" s="232"/>
    </row>
    <row r="251" spans="5:5" ht="12.75" customHeight="1" x14ac:dyDescent="0.2">
      <c r="E251" s="232"/>
    </row>
    <row r="252" spans="5:5" ht="12.75" customHeight="1" x14ac:dyDescent="0.2">
      <c r="E252" s="232"/>
    </row>
    <row r="253" spans="5:5" ht="12.75" customHeight="1" x14ac:dyDescent="0.2">
      <c r="E253" s="232"/>
    </row>
    <row r="254" spans="5:5" ht="12.75" customHeight="1" x14ac:dyDescent="0.2">
      <c r="E254" s="232"/>
    </row>
    <row r="255" spans="5:5" ht="12.75" customHeight="1" x14ac:dyDescent="0.2">
      <c r="E255" s="232"/>
    </row>
    <row r="256" spans="5:5" ht="12.75" customHeight="1" x14ac:dyDescent="0.2">
      <c r="E256" s="232"/>
    </row>
    <row r="257" spans="5:5" ht="12.75" customHeight="1" x14ac:dyDescent="0.2">
      <c r="E257" s="232"/>
    </row>
    <row r="258" spans="5:5" ht="12.75" customHeight="1" x14ac:dyDescent="0.2">
      <c r="E258" s="232"/>
    </row>
    <row r="259" spans="5:5" ht="12.75" customHeight="1" x14ac:dyDescent="0.2">
      <c r="E259" s="232"/>
    </row>
    <row r="260" spans="5:5" ht="12.75" customHeight="1" x14ac:dyDescent="0.2">
      <c r="E260" s="232"/>
    </row>
    <row r="261" spans="5:5" ht="12.75" customHeight="1" x14ac:dyDescent="0.2">
      <c r="E261" s="232"/>
    </row>
    <row r="262" spans="5:5" ht="12.75" customHeight="1" x14ac:dyDescent="0.2">
      <c r="E262" s="232"/>
    </row>
    <row r="263" spans="5:5" ht="12.75" customHeight="1" x14ac:dyDescent="0.2">
      <c r="E263" s="232"/>
    </row>
    <row r="264" spans="5:5" ht="12.75" customHeight="1" x14ac:dyDescent="0.2">
      <c r="E264" s="232"/>
    </row>
    <row r="265" spans="5:5" ht="12.75" customHeight="1" x14ac:dyDescent="0.2">
      <c r="E265" s="232"/>
    </row>
    <row r="266" spans="5:5" ht="12.75" customHeight="1" x14ac:dyDescent="0.2">
      <c r="E266" s="232"/>
    </row>
    <row r="267" spans="5:5" ht="12.75" customHeight="1" x14ac:dyDescent="0.2">
      <c r="E267" s="232"/>
    </row>
    <row r="268" spans="5:5" ht="12.75" customHeight="1" x14ac:dyDescent="0.2">
      <c r="E268" s="232"/>
    </row>
    <row r="269" spans="5:5" ht="12.75" customHeight="1" x14ac:dyDescent="0.2">
      <c r="E269" s="232"/>
    </row>
    <row r="270" spans="5:5" ht="12.75" customHeight="1" x14ac:dyDescent="0.2">
      <c r="E270" s="232"/>
    </row>
    <row r="271" spans="5:5" ht="12.75" customHeight="1" x14ac:dyDescent="0.2">
      <c r="E271" s="232"/>
    </row>
    <row r="272" spans="5:5" ht="12.75" customHeight="1" x14ac:dyDescent="0.2">
      <c r="E272" s="232"/>
    </row>
    <row r="273" spans="5:5" ht="12.75" customHeight="1" x14ac:dyDescent="0.2">
      <c r="E273" s="232"/>
    </row>
    <row r="274" spans="5:5" ht="12.75" customHeight="1" x14ac:dyDescent="0.2">
      <c r="E274" s="232"/>
    </row>
    <row r="275" spans="5:5" ht="12.75" customHeight="1" x14ac:dyDescent="0.2">
      <c r="E275" s="232"/>
    </row>
    <row r="276" spans="5:5" ht="12.75" customHeight="1" x14ac:dyDescent="0.2">
      <c r="E276" s="232"/>
    </row>
    <row r="277" spans="5:5" ht="12.75" customHeight="1" x14ac:dyDescent="0.2">
      <c r="E277" s="232"/>
    </row>
    <row r="278" spans="5:5" ht="12.75" customHeight="1" x14ac:dyDescent="0.2">
      <c r="E278" s="232"/>
    </row>
    <row r="279" spans="5:5" ht="12.75" customHeight="1" x14ac:dyDescent="0.2">
      <c r="E279" s="232"/>
    </row>
    <row r="280" spans="5:5" ht="12.75" customHeight="1" x14ac:dyDescent="0.2">
      <c r="E280" s="232"/>
    </row>
    <row r="281" spans="5:5" ht="12.75" customHeight="1" x14ac:dyDescent="0.2">
      <c r="E281" s="232"/>
    </row>
    <row r="282" spans="5:5" ht="12.75" customHeight="1" x14ac:dyDescent="0.2">
      <c r="E282" s="232"/>
    </row>
    <row r="283" spans="5:5" ht="12.75" customHeight="1" x14ac:dyDescent="0.2">
      <c r="E283" s="232"/>
    </row>
    <row r="284" spans="5:5" ht="12.75" customHeight="1" x14ac:dyDescent="0.2">
      <c r="E284" s="232"/>
    </row>
    <row r="285" spans="5:5" ht="12.75" customHeight="1" x14ac:dyDescent="0.2">
      <c r="E285" s="232"/>
    </row>
    <row r="286" spans="5:5" ht="12.75" customHeight="1" x14ac:dyDescent="0.2">
      <c r="E286" s="232"/>
    </row>
    <row r="287" spans="5:5" ht="12.75" customHeight="1" x14ac:dyDescent="0.2">
      <c r="E287" s="232"/>
    </row>
    <row r="288" spans="5:5" ht="12.75" customHeight="1" x14ac:dyDescent="0.2">
      <c r="E288" s="232"/>
    </row>
    <row r="289" spans="5:5" ht="12.75" customHeight="1" x14ac:dyDescent="0.2">
      <c r="E289" s="232"/>
    </row>
    <row r="290" spans="5:5" ht="12.75" customHeight="1" x14ac:dyDescent="0.2">
      <c r="E290" s="232"/>
    </row>
    <row r="291" spans="5:5" ht="12.75" customHeight="1" x14ac:dyDescent="0.2">
      <c r="E291" s="232"/>
    </row>
    <row r="292" spans="5:5" ht="12.75" customHeight="1" x14ac:dyDescent="0.2">
      <c r="E292" s="232"/>
    </row>
    <row r="293" spans="5:5" ht="12.75" customHeight="1" x14ac:dyDescent="0.2">
      <c r="E293" s="232"/>
    </row>
    <row r="294" spans="5:5" ht="12.75" customHeight="1" x14ac:dyDescent="0.2">
      <c r="E294" s="232"/>
    </row>
    <row r="295" spans="5:5" ht="12.75" customHeight="1" x14ac:dyDescent="0.2">
      <c r="E295" s="232"/>
    </row>
    <row r="296" spans="5:5" ht="12.75" customHeight="1" x14ac:dyDescent="0.2">
      <c r="E296" s="232"/>
    </row>
    <row r="297" spans="5:5" ht="12.75" customHeight="1" x14ac:dyDescent="0.2">
      <c r="E297" s="232"/>
    </row>
    <row r="298" spans="5:5" ht="12.75" customHeight="1" x14ac:dyDescent="0.2">
      <c r="E298" s="232"/>
    </row>
    <row r="299" spans="5:5" ht="12.75" customHeight="1" x14ac:dyDescent="0.2">
      <c r="E299" s="232"/>
    </row>
    <row r="300" spans="5:5" ht="12.75" customHeight="1" x14ac:dyDescent="0.2">
      <c r="E300" s="232"/>
    </row>
    <row r="301" spans="5:5" ht="12.75" customHeight="1" x14ac:dyDescent="0.2">
      <c r="E301" s="232"/>
    </row>
    <row r="302" spans="5:5" ht="12.75" customHeight="1" x14ac:dyDescent="0.2">
      <c r="E302" s="232"/>
    </row>
    <row r="303" spans="5:5" ht="12.75" customHeight="1" x14ac:dyDescent="0.2">
      <c r="E303" s="232"/>
    </row>
    <row r="304" spans="5:5" ht="12.75" customHeight="1" x14ac:dyDescent="0.2">
      <c r="E304" s="232"/>
    </row>
    <row r="305" spans="5:5" ht="12.75" customHeight="1" x14ac:dyDescent="0.2">
      <c r="E305" s="232"/>
    </row>
    <row r="306" spans="5:5" ht="12.75" customHeight="1" x14ac:dyDescent="0.2">
      <c r="E306" s="232"/>
    </row>
    <row r="307" spans="5:5" ht="15.75" customHeight="1" x14ac:dyDescent="0.2"/>
    <row r="308" spans="5:5" ht="15.75" customHeight="1" x14ac:dyDescent="0.2"/>
    <row r="309" spans="5:5" ht="15.75" customHeight="1" x14ac:dyDescent="0.2"/>
    <row r="310" spans="5:5" ht="15.75" customHeight="1" x14ac:dyDescent="0.2"/>
    <row r="311" spans="5:5" ht="15.75" customHeight="1" x14ac:dyDescent="0.2"/>
    <row r="312" spans="5:5" ht="15.75" customHeight="1" x14ac:dyDescent="0.2"/>
    <row r="313" spans="5:5" ht="15.75" customHeight="1" x14ac:dyDescent="0.2"/>
    <row r="314" spans="5:5" ht="15.75" customHeight="1" x14ac:dyDescent="0.2"/>
    <row r="315" spans="5:5" ht="15.75" customHeight="1" x14ac:dyDescent="0.2"/>
    <row r="316" spans="5:5" ht="15.75" customHeight="1" x14ac:dyDescent="0.2"/>
    <row r="317" spans="5:5" ht="15.75" customHeight="1" x14ac:dyDescent="0.2"/>
    <row r="318" spans="5:5" ht="15.75" customHeight="1" x14ac:dyDescent="0.2"/>
    <row r="319" spans="5:5" ht="15.75" customHeight="1" x14ac:dyDescent="0.2"/>
    <row r="320" spans="5:5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A8:F8"/>
    <mergeCell ref="D10:F10"/>
    <mergeCell ref="B16:B17"/>
  </mergeCells>
  <pageMargins left="0.90551181102362199" right="0.51181102362204722" top="0.74803149606299213" bottom="0.74803149606299213" header="0" footer="0"/>
  <pageSetup paperSize="9" orientation="portrait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/>
  </sheetViews>
  <sheetFormatPr defaultColWidth="12.5703125" defaultRowHeight="15" customHeight="1" x14ac:dyDescent="0.2"/>
  <cols>
    <col min="1" max="1" width="24.5703125" customWidth="1"/>
    <col min="2" max="2" width="20.85546875" customWidth="1"/>
    <col min="3" max="22" width="9.140625" customWidth="1"/>
    <col min="23" max="26" width="14.42578125" customWidth="1"/>
  </cols>
  <sheetData>
    <row r="1" spans="1:22" ht="19.5" customHeight="1" x14ac:dyDescent="0.2">
      <c r="A1" s="273" t="s">
        <v>237</v>
      </c>
      <c r="B1" s="251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</row>
    <row r="2" spans="1:22" ht="19.5" customHeight="1" x14ac:dyDescent="0.2">
      <c r="A2" s="234" t="s">
        <v>238</v>
      </c>
      <c r="B2" s="235" t="s">
        <v>239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</row>
    <row r="3" spans="1:22" ht="19.5" customHeight="1" x14ac:dyDescent="0.2">
      <c r="A3" s="236">
        <v>1</v>
      </c>
      <c r="B3" s="237">
        <v>33.629999999999995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</row>
    <row r="4" spans="1:22" ht="19.5" customHeight="1" x14ac:dyDescent="0.2">
      <c r="A4" s="236">
        <v>2</v>
      </c>
      <c r="B4" s="237">
        <v>43.13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</row>
    <row r="5" spans="1:22" ht="19.5" customHeight="1" x14ac:dyDescent="0.2">
      <c r="A5" s="236">
        <v>3</v>
      </c>
      <c r="B5" s="237">
        <v>48.68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</row>
    <row r="6" spans="1:22" ht="19.5" customHeight="1" x14ac:dyDescent="0.2">
      <c r="A6" s="236">
        <v>4</v>
      </c>
      <c r="B6" s="237">
        <v>52.62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</row>
    <row r="7" spans="1:22" ht="19.5" customHeight="1" x14ac:dyDescent="0.2">
      <c r="A7" s="236">
        <v>5</v>
      </c>
      <c r="B7" s="237">
        <v>55.679999999999993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</row>
    <row r="8" spans="1:22" ht="19.5" customHeight="1" x14ac:dyDescent="0.2">
      <c r="A8" s="236">
        <v>6</v>
      </c>
      <c r="B8" s="237">
        <v>58.18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</row>
    <row r="9" spans="1:22" ht="19.5" customHeight="1" x14ac:dyDescent="0.2">
      <c r="A9" s="236">
        <v>7</v>
      </c>
      <c r="B9" s="237">
        <v>60.29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</row>
    <row r="10" spans="1:22" ht="19.5" customHeight="1" x14ac:dyDescent="0.2">
      <c r="A10" s="236">
        <v>8</v>
      </c>
      <c r="B10" s="237">
        <v>62.12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</row>
    <row r="11" spans="1:22" ht="19.5" customHeight="1" x14ac:dyDescent="0.2">
      <c r="A11" s="236">
        <v>9</v>
      </c>
      <c r="B11" s="237">
        <v>63.73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</row>
    <row r="12" spans="1:22" ht="19.5" customHeight="1" x14ac:dyDescent="0.2">
      <c r="A12" s="236">
        <v>10</v>
      </c>
      <c r="B12" s="237">
        <v>65.180000000000007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</row>
    <row r="13" spans="1:22" ht="19.5" customHeight="1" x14ac:dyDescent="0.2">
      <c r="A13" s="236">
        <v>11</v>
      </c>
      <c r="B13" s="237">
        <v>66.47999999999999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</row>
    <row r="14" spans="1:22" ht="19.5" customHeight="1" x14ac:dyDescent="0.2">
      <c r="A14" s="236">
        <v>12</v>
      </c>
      <c r="B14" s="237">
        <v>67.67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</row>
    <row r="15" spans="1:22" ht="19.5" customHeight="1" x14ac:dyDescent="0.2">
      <c r="A15" s="236">
        <v>13</v>
      </c>
      <c r="B15" s="237">
        <v>68.77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</row>
    <row r="16" spans="1:22" ht="19.5" customHeight="1" x14ac:dyDescent="0.2">
      <c r="A16" s="236">
        <v>14</v>
      </c>
      <c r="B16" s="237">
        <v>69.789999999999992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</row>
    <row r="17" spans="1:22" ht="19.5" customHeight="1" x14ac:dyDescent="0.2">
      <c r="A17" s="238">
        <v>15</v>
      </c>
      <c r="B17" s="239">
        <v>70.73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</row>
    <row r="18" spans="1:22" ht="19.5" customHeight="1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</row>
    <row r="19" spans="1:22" ht="19.5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</row>
    <row r="20" spans="1:22" ht="19.5" customHeight="1" x14ac:dyDescent="0.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</row>
    <row r="21" spans="1:22" ht="19.5" customHeight="1" x14ac:dyDescent="0.2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</row>
    <row r="22" spans="1:22" ht="19.5" customHeight="1" x14ac:dyDescent="0.2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</row>
    <row r="23" spans="1:22" ht="19.5" customHeight="1" x14ac:dyDescent="0.2">
      <c r="A23" s="139"/>
      <c r="B23" s="139"/>
      <c r="C23" s="139"/>
      <c r="D23" s="139"/>
      <c r="E23" s="182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</row>
    <row r="24" spans="1:22" ht="19.5" customHeight="1" x14ac:dyDescent="0.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</row>
    <row r="25" spans="1:22" ht="19.5" customHeight="1" x14ac:dyDescent="0.2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</row>
    <row r="26" spans="1:22" ht="19.5" customHeight="1" x14ac:dyDescent="0.2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</row>
    <row r="27" spans="1:22" ht="19.5" customHeight="1" x14ac:dyDescent="0.2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</row>
    <row r="28" spans="1:22" ht="19.5" customHeight="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</row>
    <row r="29" spans="1:22" ht="19.5" customHeight="1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</row>
    <row r="30" spans="1:22" ht="19.5" customHeight="1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</row>
    <row r="31" spans="1:22" ht="19.5" customHeight="1" x14ac:dyDescent="0.2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</row>
    <row r="32" spans="1:22" ht="19.5" customHeight="1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</row>
    <row r="33" spans="1:22" ht="19.5" customHeight="1" x14ac:dyDescent="0.2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pans="1:22" ht="19.5" customHeight="1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</row>
    <row r="35" spans="1:22" ht="19.5" customHeight="1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</row>
    <row r="36" spans="1:22" ht="19.5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</row>
    <row r="37" spans="1:22" ht="19.5" customHeight="1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</row>
    <row r="38" spans="1:22" ht="19.5" customHeight="1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</row>
    <row r="39" spans="1:22" ht="19.5" customHeight="1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</row>
    <row r="40" spans="1:22" ht="19.5" customHeight="1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</row>
    <row r="41" spans="1:22" ht="19.5" customHeight="1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</row>
    <row r="42" spans="1:22" ht="19.5" customHeight="1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</row>
    <row r="43" spans="1:22" ht="19.5" customHeight="1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</row>
    <row r="44" spans="1:22" ht="19.5" customHeight="1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</row>
    <row r="45" spans="1:22" ht="19.5" customHeight="1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</row>
    <row r="46" spans="1:22" ht="19.5" customHeight="1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</row>
    <row r="47" spans="1:22" ht="19.5" customHeight="1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</row>
    <row r="48" spans="1:22" ht="19.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</row>
    <row r="49" spans="1:22" ht="19.5" customHeight="1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</row>
    <row r="50" spans="1:22" ht="19.5" customHeight="1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</row>
    <row r="51" spans="1:22" ht="19.5" customHeight="1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</row>
    <row r="52" spans="1:22" ht="19.5" customHeight="1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</row>
    <row r="53" spans="1:22" ht="19.5" customHeight="1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</row>
    <row r="54" spans="1:22" ht="19.5" customHeight="1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  <row r="55" spans="1:22" ht="19.5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</row>
    <row r="56" spans="1:22" ht="19.5" customHeight="1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</row>
    <row r="57" spans="1:22" ht="19.5" customHeight="1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</row>
    <row r="58" spans="1:22" ht="19.5" customHeight="1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</row>
    <row r="59" spans="1:22" ht="19.5" customHeight="1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</row>
    <row r="60" spans="1:22" ht="19.5" customHeight="1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</row>
    <row r="61" spans="1:22" ht="19.5" customHeight="1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</row>
    <row r="62" spans="1:22" ht="19.5" customHeight="1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</row>
    <row r="63" spans="1:22" ht="19.5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</row>
    <row r="64" spans="1:22" ht="19.5" customHeight="1" x14ac:dyDescent="0.2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</row>
    <row r="65" spans="1:22" ht="19.5" customHeight="1" x14ac:dyDescent="0.2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</row>
    <row r="66" spans="1:22" ht="19.5" customHeight="1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</row>
    <row r="67" spans="1:22" ht="19.5" customHeight="1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</row>
    <row r="68" spans="1:22" ht="19.5" customHeight="1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</row>
    <row r="69" spans="1:22" ht="19.5" customHeight="1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</row>
    <row r="70" spans="1:22" ht="19.5" customHeight="1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</row>
    <row r="71" spans="1:22" ht="19.5" customHeight="1" x14ac:dyDescent="0.2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</row>
    <row r="72" spans="1:22" ht="19.5" customHeight="1" x14ac:dyDescent="0.2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</row>
    <row r="73" spans="1:22" ht="19.5" customHeight="1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</row>
    <row r="74" spans="1:22" ht="19.5" customHeight="1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</row>
    <row r="75" spans="1:22" ht="19.5" customHeight="1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</row>
    <row r="76" spans="1:22" ht="19.5" customHeight="1" x14ac:dyDescent="0.2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</row>
    <row r="77" spans="1:22" ht="19.5" customHeight="1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</row>
    <row r="78" spans="1:22" ht="19.5" customHeight="1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</row>
    <row r="79" spans="1:22" ht="19.5" customHeight="1" x14ac:dyDescent="0.2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</row>
    <row r="80" spans="1:22" ht="19.5" customHeight="1" x14ac:dyDescent="0.2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</row>
    <row r="81" spans="1:22" ht="19.5" customHeight="1" x14ac:dyDescent="0.2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</row>
    <row r="82" spans="1:22" ht="19.5" customHeight="1" x14ac:dyDescent="0.2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</row>
    <row r="83" spans="1:22" ht="19.5" customHeight="1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</row>
    <row r="84" spans="1:22" ht="19.5" customHeight="1" x14ac:dyDescent="0.2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</row>
    <row r="85" spans="1:22" ht="19.5" customHeight="1" x14ac:dyDescent="0.2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</row>
    <row r="86" spans="1:22" ht="19.5" customHeight="1" x14ac:dyDescent="0.2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</row>
    <row r="87" spans="1:22" ht="19.5" customHeight="1" x14ac:dyDescent="0.2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</row>
    <row r="88" spans="1:22" ht="19.5" customHeight="1" x14ac:dyDescent="0.2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</row>
    <row r="89" spans="1:22" ht="19.5" customHeight="1" x14ac:dyDescent="0.2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</row>
    <row r="90" spans="1:22" ht="19.5" customHeight="1" x14ac:dyDescent="0.2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</row>
    <row r="91" spans="1:22" ht="19.5" customHeight="1" x14ac:dyDescent="0.2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  <c r="V91" s="139"/>
    </row>
    <row r="92" spans="1:22" ht="19.5" customHeight="1" x14ac:dyDescent="0.2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  <c r="V92" s="139"/>
    </row>
    <row r="93" spans="1:22" ht="19.5" customHeight="1" x14ac:dyDescent="0.2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</row>
    <row r="94" spans="1:22" ht="19.5" customHeight="1" x14ac:dyDescent="0.2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</row>
    <row r="95" spans="1:22" ht="19.5" customHeight="1" x14ac:dyDescent="0.2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</row>
    <row r="96" spans="1:22" ht="19.5" customHeight="1" x14ac:dyDescent="0.2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</row>
    <row r="97" spans="1:22" ht="19.5" customHeight="1" x14ac:dyDescent="0.2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</row>
    <row r="98" spans="1:22" ht="19.5" customHeight="1" x14ac:dyDescent="0.2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</row>
    <row r="99" spans="1:22" ht="19.5" customHeight="1" x14ac:dyDescent="0.2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</row>
    <row r="100" spans="1:22" ht="19.5" customHeight="1" x14ac:dyDescent="0.2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</row>
    <row r="101" spans="1:22" ht="19.5" customHeight="1" x14ac:dyDescent="0.2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</row>
    <row r="102" spans="1:22" ht="19.5" customHeight="1" x14ac:dyDescent="0.2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</row>
    <row r="103" spans="1:22" ht="19.5" customHeight="1" x14ac:dyDescent="0.2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</row>
    <row r="104" spans="1:22" ht="19.5" customHeight="1" x14ac:dyDescent="0.2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</row>
    <row r="105" spans="1:22" ht="19.5" customHeight="1" x14ac:dyDescent="0.2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</row>
    <row r="106" spans="1:22" ht="19.5" customHeight="1" x14ac:dyDescent="0.2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</row>
    <row r="107" spans="1:22" ht="19.5" customHeight="1" x14ac:dyDescent="0.2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  <c r="V107" s="139"/>
    </row>
    <row r="108" spans="1:22" ht="19.5" customHeight="1" x14ac:dyDescent="0.2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</row>
    <row r="109" spans="1:22" ht="19.5" customHeight="1" x14ac:dyDescent="0.2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</row>
    <row r="110" spans="1:22" ht="19.5" customHeight="1" x14ac:dyDescent="0.2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</row>
    <row r="111" spans="1:22" ht="19.5" customHeight="1" x14ac:dyDescent="0.2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</row>
    <row r="112" spans="1:22" ht="19.5" customHeight="1" x14ac:dyDescent="0.2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</row>
    <row r="113" spans="1:22" ht="19.5" customHeight="1" x14ac:dyDescent="0.2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</row>
    <row r="114" spans="1:22" ht="19.5" customHeight="1" x14ac:dyDescent="0.2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</row>
    <row r="115" spans="1:22" ht="19.5" customHeight="1" x14ac:dyDescent="0.2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</row>
    <row r="116" spans="1:22" ht="19.5" customHeight="1" x14ac:dyDescent="0.2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</row>
    <row r="117" spans="1:22" ht="19.5" customHeight="1" x14ac:dyDescent="0.2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</row>
    <row r="118" spans="1:22" ht="19.5" customHeight="1" x14ac:dyDescent="0.2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</row>
    <row r="119" spans="1:22" ht="19.5" customHeight="1" x14ac:dyDescent="0.2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</row>
    <row r="120" spans="1:22" ht="19.5" customHeight="1" x14ac:dyDescent="0.2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</row>
    <row r="121" spans="1:22" ht="19.5" customHeight="1" x14ac:dyDescent="0.2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</row>
    <row r="122" spans="1:22" ht="19.5" customHeight="1" x14ac:dyDescent="0.2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</row>
    <row r="123" spans="1:22" ht="19.5" customHeight="1" x14ac:dyDescent="0.2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</row>
    <row r="124" spans="1:22" ht="19.5" customHeight="1" x14ac:dyDescent="0.2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</row>
    <row r="125" spans="1:22" ht="19.5" customHeight="1" x14ac:dyDescent="0.2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</row>
    <row r="126" spans="1:22" ht="19.5" customHeight="1" x14ac:dyDescent="0.2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  <c r="V126" s="139"/>
    </row>
    <row r="127" spans="1:22" ht="19.5" customHeight="1" x14ac:dyDescent="0.2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</row>
    <row r="128" spans="1:22" ht="19.5" customHeight="1" x14ac:dyDescent="0.2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</row>
    <row r="129" spans="1:22" ht="19.5" customHeight="1" x14ac:dyDescent="0.2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  <c r="V129" s="139"/>
    </row>
    <row r="130" spans="1:22" ht="19.5" customHeight="1" x14ac:dyDescent="0.2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</row>
    <row r="131" spans="1:22" ht="19.5" customHeight="1" x14ac:dyDescent="0.2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  <c r="V131" s="139"/>
    </row>
    <row r="132" spans="1:22" ht="19.5" customHeight="1" x14ac:dyDescent="0.2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  <c r="V132" s="139"/>
    </row>
    <row r="133" spans="1:22" ht="19.5" customHeight="1" x14ac:dyDescent="0.2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  <c r="V133" s="139"/>
    </row>
    <row r="134" spans="1:22" ht="19.5" customHeight="1" x14ac:dyDescent="0.2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  <c r="V134" s="139"/>
    </row>
    <row r="135" spans="1:22" ht="19.5" customHeight="1" x14ac:dyDescent="0.2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  <c r="V135" s="139"/>
    </row>
    <row r="136" spans="1:22" ht="19.5" customHeight="1" x14ac:dyDescent="0.2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  <c r="V136" s="139"/>
    </row>
    <row r="137" spans="1:22" ht="19.5" customHeight="1" x14ac:dyDescent="0.2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</row>
    <row r="138" spans="1:22" ht="19.5" customHeight="1" x14ac:dyDescent="0.2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  <c r="V138" s="139"/>
    </row>
    <row r="139" spans="1:22" ht="19.5" customHeight="1" x14ac:dyDescent="0.2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  <c r="V139" s="139"/>
    </row>
    <row r="140" spans="1:22" ht="19.5" customHeight="1" x14ac:dyDescent="0.2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  <c r="V140" s="139"/>
    </row>
    <row r="141" spans="1:22" ht="19.5" customHeight="1" x14ac:dyDescent="0.2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  <c r="V141" s="139"/>
    </row>
    <row r="142" spans="1:22" ht="19.5" customHeight="1" x14ac:dyDescent="0.2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</row>
    <row r="143" spans="1:22" ht="19.5" customHeight="1" x14ac:dyDescent="0.2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  <c r="V143" s="139"/>
    </row>
    <row r="144" spans="1:22" ht="19.5" customHeight="1" x14ac:dyDescent="0.2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  <c r="V144" s="139"/>
    </row>
    <row r="145" spans="1:22" ht="19.5" customHeight="1" x14ac:dyDescent="0.2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  <c r="V145" s="139"/>
    </row>
    <row r="146" spans="1:22" ht="19.5" customHeight="1" x14ac:dyDescent="0.2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  <c r="V146" s="139"/>
    </row>
    <row r="147" spans="1:22" ht="19.5" customHeight="1" x14ac:dyDescent="0.2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  <c r="V147" s="139"/>
    </row>
    <row r="148" spans="1:22" ht="19.5" customHeight="1" x14ac:dyDescent="0.2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</row>
    <row r="149" spans="1:22" ht="19.5" customHeight="1" x14ac:dyDescent="0.2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</row>
    <row r="150" spans="1:22" ht="19.5" customHeight="1" x14ac:dyDescent="0.2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  <c r="V150" s="139"/>
    </row>
    <row r="151" spans="1:22" ht="19.5" customHeight="1" x14ac:dyDescent="0.2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  <c r="V151" s="139"/>
    </row>
    <row r="152" spans="1:22" ht="19.5" customHeight="1" x14ac:dyDescent="0.2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  <c r="V152" s="139"/>
    </row>
    <row r="153" spans="1:22" ht="19.5" customHeight="1" x14ac:dyDescent="0.2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</row>
    <row r="154" spans="1:22" ht="19.5" customHeight="1" x14ac:dyDescent="0.2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  <c r="V154" s="139"/>
    </row>
    <row r="155" spans="1:22" ht="19.5" customHeight="1" x14ac:dyDescent="0.2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  <c r="V155" s="139"/>
    </row>
    <row r="156" spans="1:22" ht="19.5" customHeight="1" x14ac:dyDescent="0.2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  <c r="V156" s="139"/>
    </row>
    <row r="157" spans="1:22" ht="19.5" customHeight="1" x14ac:dyDescent="0.2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  <c r="V157" s="139"/>
    </row>
    <row r="158" spans="1:22" ht="19.5" customHeight="1" x14ac:dyDescent="0.2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  <c r="V158" s="139"/>
    </row>
    <row r="159" spans="1:22" ht="19.5" customHeight="1" x14ac:dyDescent="0.2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</row>
    <row r="160" spans="1:22" ht="19.5" customHeight="1" x14ac:dyDescent="0.2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  <c r="V160" s="139"/>
    </row>
    <row r="161" spans="1:22" ht="19.5" customHeight="1" x14ac:dyDescent="0.2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  <c r="V161" s="139"/>
    </row>
    <row r="162" spans="1:22" ht="19.5" customHeight="1" x14ac:dyDescent="0.2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  <c r="V162" s="139"/>
    </row>
    <row r="163" spans="1:22" ht="19.5" customHeight="1" x14ac:dyDescent="0.2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</row>
    <row r="164" spans="1:22" ht="19.5" customHeight="1" x14ac:dyDescent="0.2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  <c r="V164" s="139"/>
    </row>
    <row r="165" spans="1:22" ht="19.5" customHeight="1" x14ac:dyDescent="0.2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</row>
    <row r="166" spans="1:22" ht="19.5" customHeight="1" x14ac:dyDescent="0.2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  <c r="V166" s="139"/>
    </row>
    <row r="167" spans="1:22" ht="19.5" customHeight="1" x14ac:dyDescent="0.2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  <c r="V167" s="139"/>
    </row>
    <row r="168" spans="1:22" ht="19.5" customHeight="1" x14ac:dyDescent="0.2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  <c r="V168" s="139"/>
    </row>
    <row r="169" spans="1:22" ht="19.5" customHeight="1" x14ac:dyDescent="0.2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  <c r="V169" s="139"/>
    </row>
    <row r="170" spans="1:22" ht="19.5" customHeight="1" x14ac:dyDescent="0.2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  <c r="V170" s="139"/>
    </row>
    <row r="171" spans="1:22" ht="19.5" customHeight="1" x14ac:dyDescent="0.2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  <c r="V171" s="139"/>
    </row>
    <row r="172" spans="1:22" ht="19.5" customHeight="1" x14ac:dyDescent="0.2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  <c r="V172" s="139"/>
    </row>
    <row r="173" spans="1:22" ht="19.5" customHeight="1" x14ac:dyDescent="0.2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</row>
    <row r="174" spans="1:22" ht="19.5" customHeight="1" x14ac:dyDescent="0.2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  <c r="V174" s="139"/>
    </row>
    <row r="175" spans="1:22" ht="19.5" customHeight="1" x14ac:dyDescent="0.2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  <c r="V175" s="139"/>
    </row>
    <row r="176" spans="1:22" ht="19.5" customHeight="1" x14ac:dyDescent="0.2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  <c r="V176" s="139"/>
    </row>
    <row r="177" spans="1:22" ht="19.5" customHeight="1" x14ac:dyDescent="0.2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  <c r="V177" s="139"/>
    </row>
    <row r="178" spans="1:22" ht="19.5" customHeight="1" x14ac:dyDescent="0.2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39"/>
    </row>
    <row r="179" spans="1:22" ht="19.5" customHeight="1" x14ac:dyDescent="0.2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  <c r="V179" s="139"/>
    </row>
    <row r="180" spans="1:22" ht="19.5" customHeight="1" x14ac:dyDescent="0.2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  <c r="V180" s="139"/>
    </row>
    <row r="181" spans="1:22" ht="19.5" customHeight="1" x14ac:dyDescent="0.2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  <c r="V181" s="139"/>
    </row>
    <row r="182" spans="1:22" ht="19.5" customHeight="1" x14ac:dyDescent="0.2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  <c r="V182" s="139"/>
    </row>
    <row r="183" spans="1:22" ht="19.5" customHeight="1" x14ac:dyDescent="0.2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  <c r="V183" s="139"/>
    </row>
    <row r="184" spans="1:22" ht="19.5" customHeight="1" x14ac:dyDescent="0.2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  <c r="V184" s="139"/>
    </row>
    <row r="185" spans="1:22" ht="19.5" customHeight="1" x14ac:dyDescent="0.2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  <c r="V185" s="139"/>
    </row>
    <row r="186" spans="1:22" ht="19.5" customHeight="1" x14ac:dyDescent="0.2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  <c r="V186" s="139"/>
    </row>
    <row r="187" spans="1:22" ht="19.5" customHeight="1" x14ac:dyDescent="0.2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  <c r="V187" s="139"/>
    </row>
    <row r="188" spans="1:22" ht="19.5" customHeight="1" x14ac:dyDescent="0.2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  <c r="V188" s="139"/>
    </row>
    <row r="189" spans="1:22" ht="19.5" customHeight="1" x14ac:dyDescent="0.2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  <c r="V189" s="139"/>
    </row>
    <row r="190" spans="1:22" ht="19.5" customHeight="1" x14ac:dyDescent="0.2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  <c r="V190" s="139"/>
    </row>
    <row r="191" spans="1:22" ht="19.5" customHeight="1" x14ac:dyDescent="0.2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  <c r="V191" s="139"/>
    </row>
    <row r="192" spans="1:22" ht="19.5" customHeight="1" x14ac:dyDescent="0.2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</row>
    <row r="193" spans="1:22" ht="19.5" customHeight="1" x14ac:dyDescent="0.2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  <c r="V193" s="139"/>
    </row>
    <row r="194" spans="1:22" ht="19.5" customHeight="1" x14ac:dyDescent="0.2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  <c r="V194" s="139"/>
    </row>
    <row r="195" spans="1:22" ht="19.5" customHeight="1" x14ac:dyDescent="0.2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  <c r="V195" s="139"/>
    </row>
    <row r="196" spans="1:22" ht="19.5" customHeight="1" x14ac:dyDescent="0.2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  <c r="V196" s="139"/>
    </row>
    <row r="197" spans="1:22" ht="19.5" customHeight="1" x14ac:dyDescent="0.2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</row>
    <row r="198" spans="1:22" ht="19.5" customHeight="1" x14ac:dyDescent="0.2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  <c r="V198" s="139"/>
    </row>
    <row r="199" spans="1:22" ht="19.5" customHeight="1" x14ac:dyDescent="0.2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  <c r="V199" s="139"/>
    </row>
    <row r="200" spans="1:22" ht="19.5" customHeight="1" x14ac:dyDescent="0.2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  <c r="V200" s="139"/>
    </row>
    <row r="201" spans="1:22" ht="19.5" customHeight="1" x14ac:dyDescent="0.2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  <c r="V201" s="139"/>
    </row>
    <row r="202" spans="1:22" ht="19.5" customHeight="1" x14ac:dyDescent="0.2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  <c r="V202" s="139"/>
    </row>
    <row r="203" spans="1:22" ht="19.5" customHeight="1" x14ac:dyDescent="0.2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  <c r="V203" s="139"/>
    </row>
    <row r="204" spans="1:22" ht="19.5" customHeight="1" x14ac:dyDescent="0.2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  <c r="V204" s="139"/>
    </row>
    <row r="205" spans="1:22" ht="19.5" customHeight="1" x14ac:dyDescent="0.2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  <c r="V205" s="139"/>
    </row>
    <row r="206" spans="1:22" ht="19.5" customHeight="1" x14ac:dyDescent="0.2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  <c r="V206" s="139"/>
    </row>
    <row r="207" spans="1:22" ht="19.5" customHeight="1" x14ac:dyDescent="0.2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  <c r="V207" s="139"/>
    </row>
    <row r="208" spans="1:22" ht="19.5" customHeight="1" x14ac:dyDescent="0.2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  <c r="V208" s="139"/>
    </row>
    <row r="209" spans="1:22" ht="19.5" customHeight="1" x14ac:dyDescent="0.2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  <c r="V209" s="139"/>
    </row>
    <row r="210" spans="1:22" ht="19.5" customHeight="1" x14ac:dyDescent="0.2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  <c r="V210" s="139"/>
    </row>
    <row r="211" spans="1:22" ht="19.5" customHeight="1" x14ac:dyDescent="0.2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  <c r="V211" s="139"/>
    </row>
    <row r="212" spans="1:22" ht="19.5" customHeight="1" x14ac:dyDescent="0.2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  <c r="V212" s="139"/>
    </row>
    <row r="213" spans="1:22" ht="19.5" customHeight="1" x14ac:dyDescent="0.2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  <c r="V213" s="139"/>
    </row>
    <row r="214" spans="1:22" ht="19.5" customHeight="1" x14ac:dyDescent="0.2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  <c r="V214" s="139"/>
    </row>
    <row r="215" spans="1:22" ht="19.5" customHeight="1" x14ac:dyDescent="0.2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  <c r="V215" s="139"/>
    </row>
    <row r="216" spans="1:22" ht="19.5" customHeight="1" x14ac:dyDescent="0.2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  <c r="V216" s="139"/>
    </row>
    <row r="217" spans="1:22" ht="19.5" customHeight="1" x14ac:dyDescent="0.2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  <c r="V217" s="139"/>
    </row>
    <row r="218" spans="1:22" ht="19.5" customHeight="1" x14ac:dyDescent="0.2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</row>
    <row r="219" spans="1:22" ht="19.5" customHeight="1" x14ac:dyDescent="0.2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  <c r="V219" s="139"/>
    </row>
    <row r="220" spans="1:22" ht="19.5" customHeight="1" x14ac:dyDescent="0.2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  <c r="V220" s="139"/>
    </row>
    <row r="221" spans="1:22" ht="19.5" customHeight="1" x14ac:dyDescent="0.2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  <c r="V221" s="139"/>
    </row>
    <row r="222" spans="1:22" ht="19.5" customHeight="1" x14ac:dyDescent="0.2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  <c r="V222" s="139"/>
    </row>
    <row r="223" spans="1:22" ht="19.5" customHeight="1" x14ac:dyDescent="0.2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  <c r="V223" s="139"/>
    </row>
    <row r="224" spans="1:22" ht="19.5" customHeight="1" x14ac:dyDescent="0.2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  <c r="V224" s="139"/>
    </row>
    <row r="225" spans="1:22" ht="19.5" customHeight="1" x14ac:dyDescent="0.2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  <c r="V225" s="139"/>
    </row>
    <row r="226" spans="1:22" ht="19.5" customHeight="1" x14ac:dyDescent="0.2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  <c r="V226" s="139"/>
    </row>
    <row r="227" spans="1:22" ht="19.5" customHeight="1" x14ac:dyDescent="0.2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  <c r="V227" s="139"/>
    </row>
    <row r="228" spans="1:22" ht="19.5" customHeight="1" x14ac:dyDescent="0.2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  <c r="V228" s="139"/>
    </row>
    <row r="229" spans="1:22" ht="19.5" customHeight="1" x14ac:dyDescent="0.2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  <c r="V229" s="139"/>
    </row>
    <row r="230" spans="1:22" ht="19.5" customHeight="1" x14ac:dyDescent="0.2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  <c r="V230" s="139"/>
    </row>
    <row r="231" spans="1:22" ht="19.5" customHeight="1" x14ac:dyDescent="0.2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  <c r="V231" s="139"/>
    </row>
    <row r="232" spans="1:22" ht="19.5" customHeight="1" x14ac:dyDescent="0.2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  <c r="V232" s="139"/>
    </row>
    <row r="233" spans="1:22" ht="19.5" customHeight="1" x14ac:dyDescent="0.2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  <c r="V233" s="139"/>
    </row>
    <row r="234" spans="1:22" ht="19.5" customHeight="1" x14ac:dyDescent="0.2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  <c r="V234" s="139"/>
    </row>
    <row r="235" spans="1:22" ht="19.5" customHeight="1" x14ac:dyDescent="0.2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  <c r="V235" s="139"/>
    </row>
    <row r="236" spans="1:22" ht="19.5" customHeight="1" x14ac:dyDescent="0.2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  <c r="V236" s="139"/>
    </row>
    <row r="237" spans="1:22" ht="19.5" customHeight="1" x14ac:dyDescent="0.2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  <c r="V237" s="139"/>
    </row>
    <row r="238" spans="1:22" ht="19.5" customHeight="1" x14ac:dyDescent="0.2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  <c r="V238" s="139"/>
    </row>
    <row r="239" spans="1:22" ht="19.5" customHeight="1" x14ac:dyDescent="0.2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  <c r="V239" s="139"/>
    </row>
    <row r="240" spans="1:22" ht="19.5" customHeight="1" x14ac:dyDescent="0.2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  <c r="V240" s="139"/>
    </row>
    <row r="241" spans="1:22" ht="19.5" customHeight="1" x14ac:dyDescent="0.2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  <c r="V241" s="139"/>
    </row>
    <row r="242" spans="1:22" ht="19.5" customHeight="1" x14ac:dyDescent="0.2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  <c r="V242" s="139"/>
    </row>
    <row r="243" spans="1:22" ht="19.5" customHeight="1" x14ac:dyDescent="0.2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  <c r="V243" s="139"/>
    </row>
    <row r="244" spans="1:22" ht="19.5" customHeight="1" x14ac:dyDescent="0.2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  <c r="V244" s="139"/>
    </row>
    <row r="245" spans="1:22" ht="19.5" customHeight="1" x14ac:dyDescent="0.2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  <c r="V245" s="139"/>
    </row>
    <row r="246" spans="1:22" ht="19.5" customHeight="1" x14ac:dyDescent="0.2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  <c r="V246" s="139"/>
    </row>
    <row r="247" spans="1:22" ht="19.5" customHeight="1" x14ac:dyDescent="0.2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  <c r="V247" s="139"/>
    </row>
    <row r="248" spans="1:22" ht="19.5" customHeight="1" x14ac:dyDescent="0.2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  <c r="V248" s="139"/>
    </row>
    <row r="249" spans="1:22" ht="19.5" customHeight="1" x14ac:dyDescent="0.2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  <c r="V249" s="139"/>
    </row>
    <row r="250" spans="1:22" ht="19.5" customHeight="1" x14ac:dyDescent="0.2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  <c r="V250" s="139"/>
    </row>
    <row r="251" spans="1:22" ht="19.5" customHeight="1" x14ac:dyDescent="0.2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  <c r="V251" s="139"/>
    </row>
    <row r="252" spans="1:22" ht="19.5" customHeight="1" x14ac:dyDescent="0.2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  <c r="V252" s="139"/>
    </row>
    <row r="253" spans="1:22" ht="19.5" customHeight="1" x14ac:dyDescent="0.2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  <c r="V253" s="139"/>
    </row>
    <row r="254" spans="1:22" ht="19.5" customHeight="1" x14ac:dyDescent="0.2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  <c r="V254" s="139"/>
    </row>
    <row r="255" spans="1:22" ht="19.5" customHeight="1" x14ac:dyDescent="0.2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  <c r="V255" s="139"/>
    </row>
    <row r="256" spans="1:22" ht="19.5" customHeight="1" x14ac:dyDescent="0.2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  <c r="V256" s="139"/>
    </row>
    <row r="257" spans="1:22" ht="19.5" customHeight="1" x14ac:dyDescent="0.2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  <c r="V257" s="139"/>
    </row>
    <row r="258" spans="1:22" ht="19.5" customHeight="1" x14ac:dyDescent="0.2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  <c r="V258" s="139"/>
    </row>
    <row r="259" spans="1:22" ht="19.5" customHeight="1" x14ac:dyDescent="0.2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  <c r="V259" s="139"/>
    </row>
    <row r="260" spans="1:22" ht="19.5" customHeight="1" x14ac:dyDescent="0.2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  <c r="V260" s="139"/>
    </row>
    <row r="261" spans="1:22" ht="19.5" customHeight="1" x14ac:dyDescent="0.2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  <c r="V261" s="139"/>
    </row>
    <row r="262" spans="1:22" ht="19.5" customHeight="1" x14ac:dyDescent="0.2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  <c r="V262" s="139"/>
    </row>
    <row r="263" spans="1:22" ht="19.5" customHeight="1" x14ac:dyDescent="0.2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  <c r="V263" s="139"/>
    </row>
    <row r="264" spans="1:22" ht="19.5" customHeight="1" x14ac:dyDescent="0.2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  <c r="V264" s="139"/>
    </row>
    <row r="265" spans="1:22" ht="19.5" customHeight="1" x14ac:dyDescent="0.2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  <c r="V265" s="139"/>
    </row>
    <row r="266" spans="1:22" ht="19.5" customHeight="1" x14ac:dyDescent="0.2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  <c r="V266" s="139"/>
    </row>
    <row r="267" spans="1:22" ht="19.5" customHeight="1" x14ac:dyDescent="0.2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  <c r="V267" s="139"/>
    </row>
    <row r="268" spans="1:22" ht="19.5" customHeight="1" x14ac:dyDescent="0.2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  <c r="V268" s="139"/>
    </row>
    <row r="269" spans="1:22" ht="19.5" customHeight="1" x14ac:dyDescent="0.2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  <c r="V269" s="139"/>
    </row>
    <row r="270" spans="1:22" ht="19.5" customHeight="1" x14ac:dyDescent="0.2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  <c r="V270" s="139"/>
    </row>
    <row r="271" spans="1:22" ht="19.5" customHeight="1" x14ac:dyDescent="0.2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  <c r="V271" s="139"/>
    </row>
    <row r="272" spans="1:22" ht="19.5" customHeight="1" x14ac:dyDescent="0.2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  <c r="V272" s="139"/>
    </row>
    <row r="273" spans="1:22" ht="19.5" customHeight="1" x14ac:dyDescent="0.2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  <c r="V273" s="139"/>
    </row>
    <row r="274" spans="1:22" ht="19.5" customHeight="1" x14ac:dyDescent="0.2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  <c r="V274" s="139"/>
    </row>
    <row r="275" spans="1:22" ht="19.5" customHeight="1" x14ac:dyDescent="0.2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  <c r="V275" s="139"/>
    </row>
    <row r="276" spans="1:22" ht="19.5" customHeight="1" x14ac:dyDescent="0.2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  <c r="V276" s="139"/>
    </row>
    <row r="277" spans="1:22" ht="19.5" customHeight="1" x14ac:dyDescent="0.2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  <c r="V277" s="139"/>
    </row>
    <row r="278" spans="1:22" ht="19.5" customHeight="1" x14ac:dyDescent="0.2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  <c r="V278" s="139"/>
    </row>
    <row r="279" spans="1:22" ht="19.5" customHeight="1" x14ac:dyDescent="0.2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  <c r="V279" s="139"/>
    </row>
    <row r="280" spans="1:22" ht="19.5" customHeight="1" x14ac:dyDescent="0.2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  <c r="V280" s="139"/>
    </row>
    <row r="281" spans="1:22" ht="19.5" customHeight="1" x14ac:dyDescent="0.2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  <c r="V281" s="139"/>
    </row>
    <row r="282" spans="1:22" ht="19.5" customHeight="1" x14ac:dyDescent="0.2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  <c r="V282" s="139"/>
    </row>
    <row r="283" spans="1:22" ht="19.5" customHeight="1" x14ac:dyDescent="0.2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  <c r="V283" s="139"/>
    </row>
    <row r="284" spans="1:22" ht="19.5" customHeight="1" x14ac:dyDescent="0.2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  <c r="V284" s="139"/>
    </row>
    <row r="285" spans="1:22" ht="19.5" customHeight="1" x14ac:dyDescent="0.2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  <c r="V285" s="139"/>
    </row>
    <row r="286" spans="1:22" ht="19.5" customHeight="1" x14ac:dyDescent="0.2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  <c r="V286" s="139"/>
    </row>
    <row r="287" spans="1:22" ht="19.5" customHeight="1" x14ac:dyDescent="0.2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  <c r="V287" s="139"/>
    </row>
    <row r="288" spans="1:22" ht="19.5" customHeight="1" x14ac:dyDescent="0.2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</row>
    <row r="289" spans="1:22" ht="19.5" customHeight="1" x14ac:dyDescent="0.2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  <c r="V289" s="139"/>
    </row>
    <row r="290" spans="1:22" ht="15.75" customHeight="1" x14ac:dyDescent="0.2"/>
    <row r="291" spans="1:22" ht="15.75" customHeight="1" x14ac:dyDescent="0.2"/>
    <row r="292" spans="1:22" ht="15.75" customHeight="1" x14ac:dyDescent="0.2"/>
    <row r="293" spans="1:22" ht="15.75" customHeight="1" x14ac:dyDescent="0.2"/>
    <row r="294" spans="1:22" ht="15.75" customHeight="1" x14ac:dyDescent="0.2"/>
    <row r="295" spans="1:22" ht="15.75" customHeight="1" x14ac:dyDescent="0.2"/>
    <row r="296" spans="1:22" ht="15.75" customHeight="1" x14ac:dyDescent="0.2"/>
    <row r="297" spans="1:22" ht="15.75" customHeight="1" x14ac:dyDescent="0.2"/>
    <row r="298" spans="1:22" ht="15.75" customHeight="1" x14ac:dyDescent="0.2"/>
    <row r="299" spans="1:22" ht="15.75" customHeight="1" x14ac:dyDescent="0.2"/>
    <row r="300" spans="1:22" ht="15.75" customHeight="1" x14ac:dyDescent="0.2"/>
    <row r="301" spans="1:22" ht="15.75" customHeight="1" x14ac:dyDescent="0.2"/>
    <row r="302" spans="1:22" ht="15.75" customHeight="1" x14ac:dyDescent="0.2"/>
    <row r="303" spans="1:22" ht="15.75" customHeight="1" x14ac:dyDescent="0.2"/>
    <row r="304" spans="1:22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1:B1"/>
  </mergeCells>
  <pageMargins left="0.90551181102362199" right="0.51181102362204722" top="0.74803149606299213" bottom="0.74803149606299213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0"/>
  <sheetViews>
    <sheetView workbookViewId="0"/>
  </sheetViews>
  <sheetFormatPr defaultColWidth="12.5703125" defaultRowHeight="15" customHeight="1" x14ac:dyDescent="0.2"/>
  <cols>
    <col min="1" max="1" width="70.42578125" customWidth="1"/>
    <col min="2" max="3" width="9.140625" customWidth="1"/>
    <col min="4" max="4" width="12.85546875" customWidth="1"/>
    <col min="5" max="21" width="9.140625" customWidth="1"/>
    <col min="22" max="26" width="14.42578125" customWidth="1"/>
  </cols>
  <sheetData>
    <row r="1" spans="1:21" ht="12.75" customHeight="1" x14ac:dyDescent="0.25">
      <c r="A1" s="240" t="s">
        <v>240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2.75" customHeight="1" x14ac:dyDescent="0.2">
      <c r="A2" s="241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</row>
    <row r="3" spans="1:21" ht="12.75" customHeight="1" x14ac:dyDescent="0.2">
      <c r="A3" s="241" t="s">
        <v>241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</row>
    <row r="4" spans="1:21" ht="12.75" customHeight="1" x14ac:dyDescent="0.2">
      <c r="A4" s="241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</row>
    <row r="5" spans="1:21" ht="12.75" customHeight="1" x14ac:dyDescent="0.2">
      <c r="A5" s="241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</row>
    <row r="6" spans="1:21" ht="12.75" customHeight="1" x14ac:dyDescent="0.2">
      <c r="A6" s="241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</row>
    <row r="7" spans="1:21" ht="12.75" customHeight="1" x14ac:dyDescent="0.2">
      <c r="A7" s="241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</row>
    <row r="8" spans="1:21" ht="12.75" customHeight="1" x14ac:dyDescent="0.2">
      <c r="A8" s="241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</row>
    <row r="9" spans="1:21" ht="12.75" customHeight="1" x14ac:dyDescent="0.2">
      <c r="A9" s="241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</row>
    <row r="10" spans="1:21" ht="12.75" customHeight="1" x14ac:dyDescent="0.2">
      <c r="A10" s="241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</row>
    <row r="11" spans="1:21" ht="12.75" customHeight="1" x14ac:dyDescent="0.2">
      <c r="A11" s="241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</row>
    <row r="12" spans="1:21" ht="12.75" customHeight="1" x14ac:dyDescent="0.35">
      <c r="A12" s="242" t="s">
        <v>242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</row>
    <row r="13" spans="1:21" ht="12.75" customHeight="1" x14ac:dyDescent="0.2">
      <c r="A13" s="242" t="s">
        <v>243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 ht="12.75" customHeight="1" x14ac:dyDescent="0.2">
      <c r="A14" s="242" t="s">
        <v>244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</row>
    <row r="15" spans="1:21" ht="12.75" customHeight="1" x14ac:dyDescent="0.35">
      <c r="A15" s="242" t="s">
        <v>245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</row>
    <row r="16" spans="1:21" ht="12.75" customHeight="1" x14ac:dyDescent="0.35">
      <c r="A16" s="242" t="s">
        <v>246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</row>
    <row r="17" spans="1:21" ht="12.75" customHeight="1" x14ac:dyDescent="0.2">
      <c r="A17" s="243" t="s">
        <v>247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</row>
    <row r="18" spans="1:21" ht="12.75" customHeight="1" x14ac:dyDescent="0.2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</row>
    <row r="19" spans="1:21" ht="12.75" customHeight="1" x14ac:dyDescent="0.2">
      <c r="A19" s="139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</row>
    <row r="20" spans="1:21" ht="12.75" customHeight="1" x14ac:dyDescent="0.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</row>
    <row r="21" spans="1:21" ht="12.75" customHeight="1" x14ac:dyDescent="0.2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</row>
    <row r="22" spans="1:21" ht="12.75" customHeight="1" x14ac:dyDescent="0.2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</row>
    <row r="23" spans="1:21" ht="12.75" customHeight="1" x14ac:dyDescent="0.2">
      <c r="A23" s="139"/>
      <c r="B23" s="139"/>
      <c r="C23" s="139"/>
      <c r="D23" s="139"/>
      <c r="E23" s="182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</row>
    <row r="24" spans="1:21" ht="12.75" customHeight="1" x14ac:dyDescent="0.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</row>
    <row r="25" spans="1:21" ht="12.75" customHeight="1" x14ac:dyDescent="0.2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</row>
    <row r="26" spans="1:21" ht="12.75" customHeight="1" x14ac:dyDescent="0.2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</row>
    <row r="27" spans="1:21" ht="12.75" customHeight="1" x14ac:dyDescent="0.2">
      <c r="A27" s="139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</row>
    <row r="28" spans="1:21" ht="12.75" customHeight="1" x14ac:dyDescent="0.2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</row>
    <row r="29" spans="1:21" ht="12.75" customHeight="1" x14ac:dyDescent="0.2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</row>
    <row r="30" spans="1:21" ht="12.75" customHeight="1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</row>
    <row r="31" spans="1:21" ht="12.75" customHeight="1" x14ac:dyDescent="0.2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</row>
    <row r="32" spans="1:21" ht="12.75" customHeight="1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</row>
    <row r="33" spans="1:21" ht="12.75" customHeight="1" x14ac:dyDescent="0.2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ht="12.75" customHeight="1" x14ac:dyDescent="0.2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</row>
    <row r="35" spans="1:21" ht="12.75" customHeight="1" x14ac:dyDescent="0.2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</row>
    <row r="36" spans="1:21" ht="12.75" customHeight="1" x14ac:dyDescent="0.2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ht="12.75" customHeight="1" x14ac:dyDescent="0.2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</row>
    <row r="38" spans="1:21" ht="12.75" customHeight="1" x14ac:dyDescent="0.2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</row>
    <row r="39" spans="1:21" ht="12.75" customHeight="1" x14ac:dyDescent="0.2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</row>
    <row r="40" spans="1:21" ht="12.75" customHeight="1" x14ac:dyDescent="0.2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</row>
    <row r="41" spans="1:21" ht="12.75" customHeight="1" x14ac:dyDescent="0.2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</row>
    <row r="42" spans="1:21" ht="12.75" customHeight="1" x14ac:dyDescent="0.2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</row>
    <row r="43" spans="1:21" ht="12.75" customHeight="1" x14ac:dyDescent="0.2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</row>
    <row r="44" spans="1:21" ht="12.75" customHeight="1" x14ac:dyDescent="0.2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</row>
    <row r="45" spans="1:21" ht="12.75" customHeight="1" x14ac:dyDescent="0.2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</row>
    <row r="46" spans="1:21" ht="12.75" customHeight="1" x14ac:dyDescent="0.2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</row>
    <row r="47" spans="1:21" ht="12.75" customHeight="1" x14ac:dyDescent="0.2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</row>
    <row r="48" spans="1:21" ht="12.75" customHeight="1" x14ac:dyDescent="0.2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</row>
    <row r="49" spans="1:21" ht="12.75" customHeight="1" x14ac:dyDescent="0.2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</row>
    <row r="50" spans="1:21" ht="12.75" customHeight="1" x14ac:dyDescent="0.2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</row>
    <row r="51" spans="1:21" ht="12.75" customHeight="1" x14ac:dyDescent="0.2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</row>
    <row r="52" spans="1:21" ht="12.75" customHeight="1" x14ac:dyDescent="0.2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</row>
    <row r="53" spans="1:21" ht="12.75" customHeight="1" x14ac:dyDescent="0.2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</row>
    <row r="54" spans="1:21" ht="12.75" customHeight="1" x14ac:dyDescent="0.2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</row>
    <row r="55" spans="1:21" ht="12.75" customHeight="1" x14ac:dyDescent="0.2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</row>
    <row r="56" spans="1:21" ht="12.75" customHeight="1" x14ac:dyDescent="0.2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</row>
    <row r="57" spans="1:21" ht="12.75" customHeight="1" x14ac:dyDescent="0.2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</row>
    <row r="58" spans="1:21" ht="12.75" customHeight="1" x14ac:dyDescent="0.2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</row>
    <row r="59" spans="1:21" ht="12.75" customHeight="1" x14ac:dyDescent="0.2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</row>
    <row r="60" spans="1:21" ht="12.75" customHeight="1" x14ac:dyDescent="0.2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</row>
    <row r="61" spans="1:21" ht="12.75" customHeight="1" x14ac:dyDescent="0.2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</row>
    <row r="62" spans="1:21" ht="12.75" customHeight="1" x14ac:dyDescent="0.2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</row>
    <row r="63" spans="1:21" ht="12.75" customHeight="1" x14ac:dyDescent="0.2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</row>
    <row r="64" spans="1:21" ht="12.75" customHeight="1" x14ac:dyDescent="0.2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</row>
    <row r="65" spans="1:21" ht="12.75" customHeight="1" x14ac:dyDescent="0.2">
      <c r="A65" s="139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</row>
    <row r="66" spans="1:21" ht="12.75" customHeight="1" x14ac:dyDescent="0.2">
      <c r="A66" s="139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</row>
    <row r="67" spans="1:21" ht="12.75" customHeight="1" x14ac:dyDescent="0.2">
      <c r="A67" s="139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</row>
    <row r="68" spans="1:21" ht="12.75" customHeight="1" x14ac:dyDescent="0.2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</row>
    <row r="69" spans="1:21" ht="12.75" customHeight="1" x14ac:dyDescent="0.2">
      <c r="A69" s="139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</row>
    <row r="70" spans="1:21" ht="12.75" customHeight="1" x14ac:dyDescent="0.2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</row>
    <row r="71" spans="1:21" ht="12.75" customHeight="1" x14ac:dyDescent="0.2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</row>
    <row r="72" spans="1:21" ht="12.75" customHeight="1" x14ac:dyDescent="0.2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</row>
    <row r="73" spans="1:21" ht="12.75" customHeight="1" x14ac:dyDescent="0.2">
      <c r="A73" s="139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</row>
    <row r="74" spans="1:21" ht="12.75" customHeight="1" x14ac:dyDescent="0.2">
      <c r="A74" s="139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</row>
    <row r="75" spans="1:21" ht="12.75" customHeight="1" x14ac:dyDescent="0.2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</row>
    <row r="76" spans="1:21" ht="12.75" customHeight="1" x14ac:dyDescent="0.2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</row>
    <row r="77" spans="1:21" ht="12.75" customHeight="1" x14ac:dyDescent="0.2">
      <c r="A77" s="139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</row>
    <row r="78" spans="1:21" ht="12.75" customHeight="1" x14ac:dyDescent="0.2">
      <c r="A78" s="139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</row>
    <row r="79" spans="1:21" ht="12.75" customHeight="1" x14ac:dyDescent="0.2">
      <c r="A79" s="139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</row>
    <row r="80" spans="1:21" ht="12.75" customHeight="1" x14ac:dyDescent="0.2">
      <c r="A80" s="139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</row>
    <row r="81" spans="1:21" ht="12.75" customHeight="1" x14ac:dyDescent="0.2">
      <c r="A81" s="139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</row>
    <row r="82" spans="1:21" ht="12.75" customHeight="1" x14ac:dyDescent="0.2">
      <c r="A82" s="139"/>
      <c r="B82" s="139"/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</row>
    <row r="83" spans="1:21" ht="12.75" customHeight="1" x14ac:dyDescent="0.2">
      <c r="A83" s="139"/>
      <c r="B83" s="139"/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</row>
    <row r="84" spans="1:21" ht="12.75" customHeight="1" x14ac:dyDescent="0.2">
      <c r="A84" s="139"/>
      <c r="B84" s="139"/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</row>
    <row r="85" spans="1:21" ht="12.75" customHeight="1" x14ac:dyDescent="0.2">
      <c r="A85" s="139"/>
      <c r="B85" s="139"/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</row>
    <row r="86" spans="1:21" ht="12.75" customHeight="1" x14ac:dyDescent="0.2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</row>
    <row r="87" spans="1:21" ht="12.75" customHeight="1" x14ac:dyDescent="0.2">
      <c r="A87" s="139"/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</row>
    <row r="88" spans="1:21" ht="12.75" customHeight="1" x14ac:dyDescent="0.2">
      <c r="A88" s="139"/>
      <c r="B88" s="139"/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</row>
    <row r="89" spans="1:21" ht="12.75" customHeight="1" x14ac:dyDescent="0.2">
      <c r="A89" s="139"/>
      <c r="B89" s="139"/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</row>
    <row r="90" spans="1:21" ht="12.75" customHeight="1" x14ac:dyDescent="0.2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</row>
    <row r="91" spans="1:21" ht="12.75" customHeight="1" x14ac:dyDescent="0.2">
      <c r="A91" s="139"/>
      <c r="B91" s="139"/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139"/>
      <c r="T91" s="139"/>
      <c r="U91" s="139"/>
    </row>
    <row r="92" spans="1:21" ht="12.75" customHeight="1" x14ac:dyDescent="0.2">
      <c r="A92" s="139"/>
      <c r="B92" s="139"/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139"/>
      <c r="T92" s="139"/>
      <c r="U92" s="139"/>
    </row>
    <row r="93" spans="1:21" ht="12.75" customHeight="1" x14ac:dyDescent="0.2">
      <c r="A93" s="139"/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</row>
    <row r="94" spans="1:21" ht="12.75" customHeight="1" x14ac:dyDescent="0.2">
      <c r="A94" s="139"/>
      <c r="B94" s="139"/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</row>
    <row r="95" spans="1:21" ht="12.75" customHeight="1" x14ac:dyDescent="0.2">
      <c r="A95" s="139"/>
      <c r="B95" s="139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</row>
    <row r="96" spans="1:21" ht="12.75" customHeight="1" x14ac:dyDescent="0.2">
      <c r="A96" s="139"/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</row>
    <row r="97" spans="1:21" ht="12.75" customHeight="1" x14ac:dyDescent="0.2">
      <c r="A97" s="139"/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</row>
    <row r="98" spans="1:21" ht="12.75" customHeight="1" x14ac:dyDescent="0.2">
      <c r="A98" s="139"/>
      <c r="B98" s="139"/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</row>
    <row r="99" spans="1:21" ht="12.75" customHeight="1" x14ac:dyDescent="0.2">
      <c r="A99" s="139"/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</row>
    <row r="100" spans="1:21" ht="12.75" customHeight="1" x14ac:dyDescent="0.2">
      <c r="A100" s="139"/>
      <c r="B100" s="139"/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</row>
    <row r="101" spans="1:21" ht="12.75" customHeight="1" x14ac:dyDescent="0.2">
      <c r="A101" s="139"/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</row>
    <row r="102" spans="1:21" ht="12.75" customHeight="1" x14ac:dyDescent="0.2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</row>
    <row r="103" spans="1:21" ht="12.75" customHeight="1" x14ac:dyDescent="0.2">
      <c r="A103" s="139"/>
      <c r="B103" s="139"/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</row>
    <row r="104" spans="1:21" ht="12.75" customHeight="1" x14ac:dyDescent="0.2">
      <c r="A104" s="139"/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</row>
    <row r="105" spans="1:21" ht="12.75" customHeight="1" x14ac:dyDescent="0.2">
      <c r="A105" s="139"/>
      <c r="B105" s="139"/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</row>
    <row r="106" spans="1:21" ht="12.75" customHeight="1" x14ac:dyDescent="0.2">
      <c r="A106" s="139"/>
      <c r="B106" s="139"/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</row>
    <row r="107" spans="1:21" ht="12.75" customHeight="1" x14ac:dyDescent="0.2">
      <c r="A107" s="139"/>
      <c r="B107" s="139"/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139"/>
      <c r="T107" s="139"/>
      <c r="U107" s="139"/>
    </row>
    <row r="108" spans="1:21" ht="12.75" customHeight="1" x14ac:dyDescent="0.2">
      <c r="A108" s="139"/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</row>
    <row r="109" spans="1:21" ht="12.75" customHeight="1" x14ac:dyDescent="0.2">
      <c r="A109" s="139"/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</row>
    <row r="110" spans="1:21" ht="12.75" customHeight="1" x14ac:dyDescent="0.2">
      <c r="A110" s="139"/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</row>
    <row r="111" spans="1:21" ht="12.75" customHeight="1" x14ac:dyDescent="0.2">
      <c r="A111" s="139"/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</row>
    <row r="112" spans="1:21" ht="12.75" customHeight="1" x14ac:dyDescent="0.2">
      <c r="A112" s="139"/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</row>
    <row r="113" spans="1:21" ht="12.75" customHeight="1" x14ac:dyDescent="0.2">
      <c r="A113" s="139"/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</row>
    <row r="114" spans="1:21" ht="12.75" customHeight="1" x14ac:dyDescent="0.2">
      <c r="A114" s="139"/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</row>
    <row r="115" spans="1:21" ht="12.75" customHeight="1" x14ac:dyDescent="0.2">
      <c r="A115" s="139"/>
      <c r="B115" s="139"/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</row>
    <row r="116" spans="1:21" ht="12.75" customHeight="1" x14ac:dyDescent="0.2">
      <c r="A116" s="139"/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</row>
    <row r="117" spans="1:21" ht="12.75" customHeight="1" x14ac:dyDescent="0.2">
      <c r="A117" s="139"/>
      <c r="B117" s="139"/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</row>
    <row r="118" spans="1:21" ht="12.75" customHeight="1" x14ac:dyDescent="0.2">
      <c r="A118" s="139"/>
      <c r="B118" s="139"/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</row>
    <row r="119" spans="1:21" ht="12.75" customHeight="1" x14ac:dyDescent="0.2">
      <c r="A119" s="139"/>
      <c r="B119" s="139"/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</row>
    <row r="120" spans="1:21" ht="12.75" customHeight="1" x14ac:dyDescent="0.2">
      <c r="A120" s="139"/>
      <c r="B120" s="139"/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</row>
    <row r="121" spans="1:21" ht="12.75" customHeight="1" x14ac:dyDescent="0.2">
      <c r="A121" s="139"/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</row>
    <row r="122" spans="1:21" ht="12.75" customHeight="1" x14ac:dyDescent="0.2">
      <c r="A122" s="139"/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</row>
    <row r="123" spans="1:21" ht="12.75" customHeight="1" x14ac:dyDescent="0.2">
      <c r="A123" s="139"/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</row>
    <row r="124" spans="1:21" ht="12.75" customHeight="1" x14ac:dyDescent="0.2">
      <c r="A124" s="139"/>
      <c r="B124" s="139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</row>
    <row r="125" spans="1:21" ht="12.75" customHeight="1" x14ac:dyDescent="0.2">
      <c r="A125" s="139"/>
      <c r="B125" s="139"/>
      <c r="C125" s="139"/>
      <c r="D125" s="139"/>
      <c r="E125" s="139"/>
      <c r="F125" s="139"/>
      <c r="G125" s="139"/>
      <c r="H125" s="139"/>
      <c r="I125" s="139"/>
      <c r="J125" s="139"/>
      <c r="K125" s="139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</row>
    <row r="126" spans="1:21" ht="12.75" customHeight="1" x14ac:dyDescent="0.2">
      <c r="A126" s="139"/>
      <c r="B126" s="139"/>
      <c r="C126" s="139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39"/>
      <c r="S126" s="139"/>
      <c r="T126" s="139"/>
      <c r="U126" s="139"/>
    </row>
    <row r="127" spans="1:21" ht="12.75" customHeight="1" x14ac:dyDescent="0.2">
      <c r="A127" s="139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</row>
    <row r="128" spans="1:21" ht="12.75" customHeight="1" x14ac:dyDescent="0.2">
      <c r="A128" s="139"/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</row>
    <row r="129" spans="1:21" ht="12.75" customHeight="1" x14ac:dyDescent="0.2">
      <c r="A129" s="139"/>
      <c r="B129" s="139"/>
      <c r="C129" s="139"/>
      <c r="D129" s="139"/>
      <c r="E129" s="139"/>
      <c r="F129" s="139"/>
      <c r="G129" s="139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39"/>
      <c r="S129" s="139"/>
      <c r="T129" s="139"/>
      <c r="U129" s="139"/>
    </row>
    <row r="130" spans="1:21" ht="12.75" customHeight="1" x14ac:dyDescent="0.2">
      <c r="A130" s="139"/>
      <c r="B130" s="139"/>
      <c r="C130" s="139"/>
      <c r="D130" s="139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</row>
    <row r="131" spans="1:21" ht="12.75" customHeight="1" x14ac:dyDescent="0.2">
      <c r="A131" s="139"/>
      <c r="B131" s="139"/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39"/>
      <c r="Q131" s="139"/>
      <c r="R131" s="139"/>
      <c r="S131" s="139"/>
      <c r="T131" s="139"/>
      <c r="U131" s="139"/>
    </row>
    <row r="132" spans="1:21" ht="12.75" customHeight="1" x14ac:dyDescent="0.2">
      <c r="A132" s="139"/>
      <c r="B132" s="139"/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39"/>
      <c r="S132" s="139"/>
      <c r="T132" s="139"/>
      <c r="U132" s="139"/>
    </row>
    <row r="133" spans="1:21" ht="12.75" customHeight="1" x14ac:dyDescent="0.2">
      <c r="A133" s="139"/>
      <c r="B133" s="139"/>
      <c r="C133" s="139"/>
      <c r="D133" s="139"/>
      <c r="E133" s="139"/>
      <c r="F133" s="139"/>
      <c r="G133" s="139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39"/>
      <c r="S133" s="139"/>
      <c r="T133" s="139"/>
      <c r="U133" s="139"/>
    </row>
    <row r="134" spans="1:21" ht="12.75" customHeight="1" x14ac:dyDescent="0.2">
      <c r="A134" s="139"/>
      <c r="B134" s="139"/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39"/>
      <c r="S134" s="139"/>
      <c r="T134" s="139"/>
      <c r="U134" s="139"/>
    </row>
    <row r="135" spans="1:21" ht="12.75" customHeight="1" x14ac:dyDescent="0.2">
      <c r="A135" s="139"/>
      <c r="B135" s="139"/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  <c r="P135" s="139"/>
      <c r="Q135" s="139"/>
      <c r="R135" s="139"/>
      <c r="S135" s="139"/>
      <c r="T135" s="139"/>
      <c r="U135" s="139"/>
    </row>
    <row r="136" spans="1:21" ht="12.75" customHeight="1" x14ac:dyDescent="0.2">
      <c r="A136" s="139"/>
      <c r="B136" s="139"/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  <c r="P136" s="139"/>
      <c r="Q136" s="139"/>
      <c r="R136" s="139"/>
      <c r="S136" s="139"/>
      <c r="T136" s="139"/>
      <c r="U136" s="139"/>
    </row>
    <row r="137" spans="1:21" ht="12.75" customHeight="1" x14ac:dyDescent="0.2">
      <c r="A137" s="139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</row>
    <row r="138" spans="1:21" ht="12.75" customHeight="1" x14ac:dyDescent="0.2">
      <c r="A138" s="139"/>
      <c r="B138" s="139"/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39"/>
      <c r="S138" s="139"/>
      <c r="T138" s="139"/>
      <c r="U138" s="139"/>
    </row>
    <row r="139" spans="1:21" ht="12.75" customHeight="1" x14ac:dyDescent="0.2">
      <c r="A139" s="139"/>
      <c r="B139" s="139"/>
      <c r="C139" s="139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39"/>
      <c r="S139" s="139"/>
      <c r="T139" s="139"/>
      <c r="U139" s="139"/>
    </row>
    <row r="140" spans="1:21" ht="12.75" customHeight="1" x14ac:dyDescent="0.2">
      <c r="A140" s="139"/>
      <c r="B140" s="139"/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  <c r="P140" s="139"/>
      <c r="Q140" s="139"/>
      <c r="R140" s="139"/>
      <c r="S140" s="139"/>
      <c r="T140" s="139"/>
      <c r="U140" s="139"/>
    </row>
    <row r="141" spans="1:21" ht="12.75" customHeight="1" x14ac:dyDescent="0.2">
      <c r="A141" s="139"/>
      <c r="B141" s="139"/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  <c r="P141" s="139"/>
      <c r="Q141" s="139"/>
      <c r="R141" s="139"/>
      <c r="S141" s="139"/>
      <c r="T141" s="139"/>
      <c r="U141" s="139"/>
    </row>
    <row r="142" spans="1:21" ht="12.75" customHeight="1" x14ac:dyDescent="0.2">
      <c r="A142" s="139"/>
      <c r="B142" s="139"/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</row>
    <row r="143" spans="1:21" ht="12.75" customHeight="1" x14ac:dyDescent="0.2">
      <c r="A143" s="139"/>
      <c r="B143" s="139"/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39"/>
      <c r="S143" s="139"/>
      <c r="T143" s="139"/>
      <c r="U143" s="139"/>
    </row>
    <row r="144" spans="1:21" ht="12.75" customHeight="1" x14ac:dyDescent="0.2">
      <c r="A144" s="139"/>
      <c r="B144" s="139"/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39"/>
      <c r="S144" s="139"/>
      <c r="T144" s="139"/>
      <c r="U144" s="139"/>
    </row>
    <row r="145" spans="1:21" ht="12.75" customHeight="1" x14ac:dyDescent="0.2">
      <c r="A145" s="139"/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</row>
    <row r="146" spans="1:21" ht="12.75" customHeight="1" x14ac:dyDescent="0.2">
      <c r="A146" s="139"/>
      <c r="B146" s="139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39"/>
      <c r="S146" s="139"/>
      <c r="T146" s="139"/>
      <c r="U146" s="139"/>
    </row>
    <row r="147" spans="1:21" ht="12.75" customHeight="1" x14ac:dyDescent="0.2">
      <c r="A147" s="139"/>
      <c r="B147" s="139"/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39"/>
      <c r="Q147" s="139"/>
      <c r="R147" s="139"/>
      <c r="S147" s="139"/>
      <c r="T147" s="139"/>
      <c r="U147" s="139"/>
    </row>
    <row r="148" spans="1:21" ht="12.75" customHeight="1" x14ac:dyDescent="0.2">
      <c r="A148" s="139"/>
      <c r="B148" s="139"/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</row>
    <row r="149" spans="1:21" ht="12.75" customHeight="1" x14ac:dyDescent="0.2">
      <c r="A149" s="139"/>
      <c r="B149" s="139"/>
      <c r="C149" s="139"/>
      <c r="D149" s="139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</row>
    <row r="150" spans="1:21" ht="12.75" customHeight="1" x14ac:dyDescent="0.2">
      <c r="A150" s="139"/>
      <c r="B150" s="139"/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39"/>
      <c r="Q150" s="139"/>
      <c r="R150" s="139"/>
      <c r="S150" s="139"/>
      <c r="T150" s="139"/>
      <c r="U150" s="139"/>
    </row>
    <row r="151" spans="1:21" ht="12.75" customHeight="1" x14ac:dyDescent="0.2">
      <c r="A151" s="139"/>
      <c r="B151" s="139"/>
      <c r="C151" s="139"/>
      <c r="D151" s="139"/>
      <c r="E151" s="139"/>
      <c r="F151" s="139"/>
      <c r="G151" s="139"/>
      <c r="H151" s="139"/>
      <c r="I151" s="139"/>
      <c r="J151" s="139"/>
      <c r="K151" s="139"/>
      <c r="L151" s="139"/>
      <c r="M151" s="139"/>
      <c r="N151" s="139"/>
      <c r="O151" s="139"/>
      <c r="P151" s="139"/>
      <c r="Q151" s="139"/>
      <c r="R151" s="139"/>
      <c r="S151" s="139"/>
      <c r="T151" s="139"/>
      <c r="U151" s="139"/>
    </row>
    <row r="152" spans="1:21" ht="12.75" customHeight="1" x14ac:dyDescent="0.2">
      <c r="A152" s="139"/>
      <c r="B152" s="139"/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  <c r="P152" s="139"/>
      <c r="Q152" s="139"/>
      <c r="R152" s="139"/>
      <c r="S152" s="139"/>
      <c r="T152" s="139"/>
      <c r="U152" s="139"/>
    </row>
    <row r="153" spans="1:21" ht="12.75" customHeight="1" x14ac:dyDescent="0.2">
      <c r="A153" s="139"/>
      <c r="B153" s="139"/>
      <c r="C153" s="139"/>
      <c r="D153" s="139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</row>
    <row r="154" spans="1:21" ht="12.75" customHeight="1" x14ac:dyDescent="0.2">
      <c r="A154" s="139"/>
      <c r="B154" s="139"/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  <c r="P154" s="139"/>
      <c r="Q154" s="139"/>
      <c r="R154" s="139"/>
      <c r="S154" s="139"/>
      <c r="T154" s="139"/>
      <c r="U154" s="139"/>
    </row>
    <row r="155" spans="1:21" ht="12.75" customHeight="1" x14ac:dyDescent="0.2">
      <c r="A155" s="139"/>
      <c r="B155" s="139"/>
      <c r="C155" s="139"/>
      <c r="D155" s="139"/>
      <c r="E155" s="139"/>
      <c r="F155" s="139"/>
      <c r="G155" s="139"/>
      <c r="H155" s="139"/>
      <c r="I155" s="139"/>
      <c r="J155" s="139"/>
      <c r="K155" s="139"/>
      <c r="L155" s="139"/>
      <c r="M155" s="139"/>
      <c r="N155" s="139"/>
      <c r="O155" s="139"/>
      <c r="P155" s="139"/>
      <c r="Q155" s="139"/>
      <c r="R155" s="139"/>
      <c r="S155" s="139"/>
      <c r="T155" s="139"/>
      <c r="U155" s="139"/>
    </row>
    <row r="156" spans="1:21" ht="12.75" customHeight="1" x14ac:dyDescent="0.2">
      <c r="A156" s="139"/>
      <c r="B156" s="139"/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  <c r="P156" s="139"/>
      <c r="Q156" s="139"/>
      <c r="R156" s="139"/>
      <c r="S156" s="139"/>
      <c r="T156" s="139"/>
      <c r="U156" s="139"/>
    </row>
    <row r="157" spans="1:21" ht="12.75" customHeight="1" x14ac:dyDescent="0.2">
      <c r="A157" s="139"/>
      <c r="B157" s="139"/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  <c r="P157" s="139"/>
      <c r="Q157" s="139"/>
      <c r="R157" s="139"/>
      <c r="S157" s="139"/>
      <c r="T157" s="139"/>
      <c r="U157" s="139"/>
    </row>
    <row r="158" spans="1:21" ht="12.75" customHeight="1" x14ac:dyDescent="0.2">
      <c r="A158" s="139"/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  <c r="P158" s="139"/>
      <c r="Q158" s="139"/>
      <c r="R158" s="139"/>
      <c r="S158" s="139"/>
      <c r="T158" s="139"/>
      <c r="U158" s="139"/>
    </row>
    <row r="159" spans="1:21" ht="12.75" customHeight="1" x14ac:dyDescent="0.2">
      <c r="A159" s="139"/>
      <c r="B159" s="139"/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</row>
    <row r="160" spans="1:21" ht="12.75" customHeight="1" x14ac:dyDescent="0.2">
      <c r="A160" s="139"/>
      <c r="B160" s="139"/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  <c r="P160" s="139"/>
      <c r="Q160" s="139"/>
      <c r="R160" s="139"/>
      <c r="S160" s="139"/>
      <c r="T160" s="139"/>
      <c r="U160" s="139"/>
    </row>
    <row r="161" spans="1:21" ht="12.75" customHeight="1" x14ac:dyDescent="0.2">
      <c r="A161" s="139"/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39"/>
      <c r="N161" s="139"/>
      <c r="O161" s="139"/>
      <c r="P161" s="139"/>
      <c r="Q161" s="139"/>
      <c r="R161" s="139"/>
      <c r="S161" s="139"/>
      <c r="T161" s="139"/>
      <c r="U161" s="139"/>
    </row>
    <row r="162" spans="1:21" ht="12.75" customHeight="1" x14ac:dyDescent="0.2">
      <c r="A162" s="139"/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39"/>
      <c r="U162" s="139"/>
    </row>
    <row r="163" spans="1:21" ht="12.75" customHeight="1" x14ac:dyDescent="0.2">
      <c r="A163" s="139"/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</row>
    <row r="164" spans="1:21" ht="12.75" customHeight="1" x14ac:dyDescent="0.2">
      <c r="A164" s="139"/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39"/>
      <c r="U164" s="139"/>
    </row>
    <row r="165" spans="1:21" ht="12.75" customHeight="1" x14ac:dyDescent="0.2">
      <c r="A165" s="139"/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</row>
    <row r="166" spans="1:21" ht="12.75" customHeight="1" x14ac:dyDescent="0.2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39"/>
      <c r="U166" s="139"/>
    </row>
    <row r="167" spans="1:21" ht="12.75" customHeight="1" x14ac:dyDescent="0.2">
      <c r="A167" s="139"/>
      <c r="B167" s="139"/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  <c r="P167" s="139"/>
      <c r="Q167" s="139"/>
      <c r="R167" s="139"/>
      <c r="S167" s="139"/>
      <c r="T167" s="139"/>
      <c r="U167" s="139"/>
    </row>
    <row r="168" spans="1:21" ht="12.75" customHeight="1" x14ac:dyDescent="0.2">
      <c r="A168" s="139"/>
      <c r="B168" s="139"/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  <c r="P168" s="139"/>
      <c r="Q168" s="139"/>
      <c r="R168" s="139"/>
      <c r="S168" s="139"/>
      <c r="T168" s="139"/>
      <c r="U168" s="139"/>
    </row>
    <row r="169" spans="1:21" ht="12.75" customHeight="1" x14ac:dyDescent="0.2">
      <c r="A169" s="139"/>
      <c r="B169" s="139"/>
      <c r="C169" s="139"/>
      <c r="D169" s="139"/>
      <c r="E169" s="139"/>
      <c r="F169" s="139"/>
      <c r="G169" s="139"/>
      <c r="H169" s="139"/>
      <c r="I169" s="139"/>
      <c r="J169" s="139"/>
      <c r="K169" s="139"/>
      <c r="L169" s="139"/>
      <c r="M169" s="139"/>
      <c r="N169" s="139"/>
      <c r="O169" s="139"/>
      <c r="P169" s="139"/>
      <c r="Q169" s="139"/>
      <c r="R169" s="139"/>
      <c r="S169" s="139"/>
      <c r="T169" s="139"/>
      <c r="U169" s="139"/>
    </row>
    <row r="170" spans="1:21" ht="12.75" customHeight="1" x14ac:dyDescent="0.2">
      <c r="A170" s="139"/>
      <c r="B170" s="139"/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  <c r="P170" s="139"/>
      <c r="Q170" s="139"/>
      <c r="R170" s="139"/>
      <c r="S170" s="139"/>
      <c r="T170" s="139"/>
      <c r="U170" s="139"/>
    </row>
    <row r="171" spans="1:21" ht="12.75" customHeight="1" x14ac:dyDescent="0.2">
      <c r="A171" s="139"/>
      <c r="B171" s="139"/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  <c r="P171" s="139"/>
      <c r="Q171" s="139"/>
      <c r="R171" s="139"/>
      <c r="S171" s="139"/>
      <c r="T171" s="139"/>
      <c r="U171" s="139"/>
    </row>
    <row r="172" spans="1:21" ht="12.75" customHeight="1" x14ac:dyDescent="0.2">
      <c r="A172" s="139"/>
      <c r="B172" s="139"/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  <c r="P172" s="139"/>
      <c r="Q172" s="139"/>
      <c r="R172" s="139"/>
      <c r="S172" s="139"/>
      <c r="T172" s="139"/>
      <c r="U172" s="139"/>
    </row>
    <row r="173" spans="1:21" ht="12.75" customHeight="1" x14ac:dyDescent="0.2">
      <c r="A173" s="139"/>
      <c r="B173" s="139"/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</row>
    <row r="174" spans="1:21" ht="12.75" customHeight="1" x14ac:dyDescent="0.2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139"/>
      <c r="L174" s="139"/>
      <c r="M174" s="139"/>
      <c r="N174" s="139"/>
      <c r="O174" s="139"/>
      <c r="P174" s="139"/>
      <c r="Q174" s="139"/>
      <c r="R174" s="139"/>
      <c r="S174" s="139"/>
      <c r="T174" s="139"/>
      <c r="U174" s="139"/>
    </row>
    <row r="175" spans="1:21" ht="12.75" customHeight="1" x14ac:dyDescent="0.2">
      <c r="A175" s="139"/>
      <c r="B175" s="139"/>
      <c r="C175" s="139"/>
      <c r="D175" s="139"/>
      <c r="E175" s="139"/>
      <c r="F175" s="139"/>
      <c r="G175" s="139"/>
      <c r="H175" s="139"/>
      <c r="I175" s="139"/>
      <c r="J175" s="139"/>
      <c r="K175" s="139"/>
      <c r="L175" s="139"/>
      <c r="M175" s="139"/>
      <c r="N175" s="139"/>
      <c r="O175" s="139"/>
      <c r="P175" s="139"/>
      <c r="Q175" s="139"/>
      <c r="R175" s="139"/>
      <c r="S175" s="139"/>
      <c r="T175" s="139"/>
      <c r="U175" s="139"/>
    </row>
    <row r="176" spans="1:21" ht="12.75" customHeight="1" x14ac:dyDescent="0.2">
      <c r="A176" s="139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  <c r="P176" s="139"/>
      <c r="Q176" s="139"/>
      <c r="R176" s="139"/>
      <c r="S176" s="139"/>
      <c r="T176" s="139"/>
      <c r="U176" s="139"/>
    </row>
    <row r="177" spans="1:21" ht="12.75" customHeight="1" x14ac:dyDescent="0.2">
      <c r="A177" s="139"/>
      <c r="B177" s="139"/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  <c r="P177" s="139"/>
      <c r="Q177" s="139"/>
      <c r="R177" s="139"/>
      <c r="S177" s="139"/>
      <c r="T177" s="139"/>
      <c r="U177" s="139"/>
    </row>
    <row r="178" spans="1:21" ht="12.75" customHeight="1" x14ac:dyDescent="0.2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</row>
    <row r="179" spans="1:21" ht="12.75" customHeight="1" x14ac:dyDescent="0.2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  <c r="P179" s="139"/>
      <c r="Q179" s="139"/>
      <c r="R179" s="139"/>
      <c r="S179" s="139"/>
      <c r="T179" s="139"/>
      <c r="U179" s="139"/>
    </row>
    <row r="180" spans="1:21" ht="12.75" customHeight="1" x14ac:dyDescent="0.2">
      <c r="A180" s="139"/>
      <c r="B180" s="139"/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  <c r="P180" s="139"/>
      <c r="Q180" s="139"/>
      <c r="R180" s="139"/>
      <c r="S180" s="139"/>
      <c r="T180" s="139"/>
      <c r="U180" s="139"/>
    </row>
    <row r="181" spans="1:21" ht="12.75" customHeight="1" x14ac:dyDescent="0.2">
      <c r="A181" s="139"/>
      <c r="B181" s="139"/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  <c r="P181" s="139"/>
      <c r="Q181" s="139"/>
      <c r="R181" s="139"/>
      <c r="S181" s="139"/>
      <c r="T181" s="139"/>
      <c r="U181" s="139"/>
    </row>
    <row r="182" spans="1:21" ht="12.75" customHeight="1" x14ac:dyDescent="0.2">
      <c r="A182" s="139"/>
      <c r="B182" s="139"/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  <c r="P182" s="139"/>
      <c r="Q182" s="139"/>
      <c r="R182" s="139"/>
      <c r="S182" s="139"/>
      <c r="T182" s="139"/>
      <c r="U182" s="139"/>
    </row>
    <row r="183" spans="1:21" ht="12.75" customHeight="1" x14ac:dyDescent="0.2">
      <c r="A183" s="139"/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  <c r="P183" s="139"/>
      <c r="Q183" s="139"/>
      <c r="R183" s="139"/>
      <c r="S183" s="139"/>
      <c r="T183" s="139"/>
      <c r="U183" s="139"/>
    </row>
    <row r="184" spans="1:21" ht="12.75" customHeight="1" x14ac:dyDescent="0.2">
      <c r="A184" s="139"/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  <c r="P184" s="139"/>
      <c r="Q184" s="139"/>
      <c r="R184" s="139"/>
      <c r="S184" s="139"/>
      <c r="T184" s="139"/>
      <c r="U184" s="139"/>
    </row>
    <row r="185" spans="1:21" ht="12.75" customHeight="1" x14ac:dyDescent="0.2">
      <c r="A185" s="139"/>
      <c r="B185" s="139"/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39"/>
      <c r="S185" s="139"/>
      <c r="T185" s="139"/>
      <c r="U185" s="139"/>
    </row>
    <row r="186" spans="1:21" ht="12.75" customHeight="1" x14ac:dyDescent="0.2">
      <c r="A186" s="139"/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39"/>
      <c r="S186" s="139"/>
      <c r="T186" s="139"/>
      <c r="U186" s="139"/>
    </row>
    <row r="187" spans="1:21" ht="12.75" customHeight="1" x14ac:dyDescent="0.2">
      <c r="A187" s="139"/>
      <c r="B187" s="139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39"/>
      <c r="T187" s="139"/>
      <c r="U187" s="139"/>
    </row>
    <row r="188" spans="1:21" ht="12.75" customHeight="1" x14ac:dyDescent="0.2">
      <c r="A188" s="139"/>
      <c r="B188" s="139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39"/>
      <c r="S188" s="139"/>
      <c r="T188" s="139"/>
      <c r="U188" s="139"/>
    </row>
    <row r="189" spans="1:21" ht="12.75" customHeight="1" x14ac:dyDescent="0.2">
      <c r="A189" s="139"/>
      <c r="B189" s="139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  <c r="P189" s="139"/>
      <c r="Q189" s="139"/>
      <c r="R189" s="139"/>
      <c r="S189" s="139"/>
      <c r="T189" s="139"/>
      <c r="U189" s="139"/>
    </row>
    <row r="190" spans="1:21" ht="12.75" customHeight="1" x14ac:dyDescent="0.2">
      <c r="A190" s="139"/>
      <c r="B190" s="139"/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39"/>
      <c r="S190" s="139"/>
      <c r="T190" s="139"/>
      <c r="U190" s="139"/>
    </row>
    <row r="191" spans="1:21" ht="12.75" customHeight="1" x14ac:dyDescent="0.2">
      <c r="A191" s="139"/>
      <c r="B191" s="139"/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39"/>
      <c r="S191" s="139"/>
      <c r="T191" s="139"/>
      <c r="U191" s="139"/>
    </row>
    <row r="192" spans="1:21" ht="12.75" customHeight="1" x14ac:dyDescent="0.2">
      <c r="A192" s="139"/>
      <c r="B192" s="139"/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</row>
    <row r="193" spans="1:21" ht="12.75" customHeight="1" x14ac:dyDescent="0.2">
      <c r="A193" s="139"/>
      <c r="B193" s="139"/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  <c r="P193" s="139"/>
      <c r="Q193" s="139"/>
      <c r="R193" s="139"/>
      <c r="S193" s="139"/>
      <c r="T193" s="139"/>
      <c r="U193" s="139"/>
    </row>
    <row r="194" spans="1:21" ht="12.75" customHeight="1" x14ac:dyDescent="0.2">
      <c r="A194" s="139"/>
      <c r="B194" s="139"/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  <c r="P194" s="139"/>
      <c r="Q194" s="139"/>
      <c r="R194" s="139"/>
      <c r="S194" s="139"/>
      <c r="T194" s="139"/>
      <c r="U194" s="139"/>
    </row>
    <row r="195" spans="1:21" ht="12.75" customHeight="1" x14ac:dyDescent="0.2">
      <c r="A195" s="139"/>
      <c r="B195" s="139"/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39"/>
      <c r="S195" s="139"/>
      <c r="T195" s="139"/>
      <c r="U195" s="139"/>
    </row>
    <row r="196" spans="1:21" ht="12.75" customHeight="1" x14ac:dyDescent="0.2">
      <c r="A196" s="139"/>
      <c r="B196" s="139"/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39"/>
      <c r="S196" s="139"/>
      <c r="T196" s="139"/>
      <c r="U196" s="139"/>
    </row>
    <row r="197" spans="1:21" ht="12.75" customHeight="1" x14ac:dyDescent="0.2">
      <c r="A197" s="139"/>
      <c r="B197" s="139"/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</row>
    <row r="198" spans="1:21" ht="12.75" customHeight="1" x14ac:dyDescent="0.2">
      <c r="A198" s="139"/>
      <c r="B198" s="139"/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  <c r="P198" s="139"/>
      <c r="Q198" s="139"/>
      <c r="R198" s="139"/>
      <c r="S198" s="139"/>
      <c r="T198" s="139"/>
      <c r="U198" s="139"/>
    </row>
    <row r="199" spans="1:21" ht="12.75" customHeight="1" x14ac:dyDescent="0.2">
      <c r="A199" s="139"/>
      <c r="B199" s="139"/>
      <c r="C199" s="139"/>
      <c r="D199" s="139"/>
      <c r="E199" s="139"/>
      <c r="F199" s="139"/>
      <c r="G199" s="139"/>
      <c r="H199" s="139"/>
      <c r="I199" s="139"/>
      <c r="J199" s="139"/>
      <c r="K199" s="139"/>
      <c r="L199" s="139"/>
      <c r="M199" s="139"/>
      <c r="N199" s="139"/>
      <c r="O199" s="139"/>
      <c r="P199" s="139"/>
      <c r="Q199" s="139"/>
      <c r="R199" s="139"/>
      <c r="S199" s="139"/>
      <c r="T199" s="139"/>
      <c r="U199" s="139"/>
    </row>
    <row r="200" spans="1:21" ht="12.75" customHeight="1" x14ac:dyDescent="0.2">
      <c r="A200" s="139"/>
      <c r="B200" s="139"/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39"/>
      <c r="S200" s="139"/>
      <c r="T200" s="139"/>
      <c r="U200" s="139"/>
    </row>
    <row r="201" spans="1:21" ht="12.75" customHeight="1" x14ac:dyDescent="0.2">
      <c r="A201" s="139"/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39"/>
      <c r="S201" s="139"/>
      <c r="T201" s="139"/>
      <c r="U201" s="139"/>
    </row>
    <row r="202" spans="1:21" ht="12.75" customHeight="1" x14ac:dyDescent="0.2">
      <c r="A202" s="139"/>
      <c r="B202" s="139"/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39"/>
      <c r="S202" s="139"/>
      <c r="T202" s="139"/>
      <c r="U202" s="139"/>
    </row>
    <row r="203" spans="1:21" ht="12.75" customHeight="1" x14ac:dyDescent="0.2">
      <c r="A203" s="139"/>
      <c r="B203" s="139"/>
      <c r="C203" s="139"/>
      <c r="D203" s="139"/>
      <c r="E203" s="139"/>
      <c r="F203" s="139"/>
      <c r="G203" s="139"/>
      <c r="H203" s="139"/>
      <c r="I203" s="139"/>
      <c r="J203" s="139"/>
      <c r="K203" s="139"/>
      <c r="L203" s="139"/>
      <c r="M203" s="139"/>
      <c r="N203" s="139"/>
      <c r="O203" s="139"/>
      <c r="P203" s="139"/>
      <c r="Q203" s="139"/>
      <c r="R203" s="139"/>
      <c r="S203" s="139"/>
      <c r="T203" s="139"/>
      <c r="U203" s="139"/>
    </row>
    <row r="204" spans="1:21" ht="12.75" customHeight="1" x14ac:dyDescent="0.2">
      <c r="A204" s="139"/>
      <c r="B204" s="139"/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  <c r="P204" s="139"/>
      <c r="Q204" s="139"/>
      <c r="R204" s="139"/>
      <c r="S204" s="139"/>
      <c r="T204" s="139"/>
      <c r="U204" s="139"/>
    </row>
    <row r="205" spans="1:21" ht="12.75" customHeight="1" x14ac:dyDescent="0.2">
      <c r="A205" s="139"/>
      <c r="B205" s="139"/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  <c r="P205" s="139"/>
      <c r="Q205" s="139"/>
      <c r="R205" s="139"/>
      <c r="S205" s="139"/>
      <c r="T205" s="139"/>
      <c r="U205" s="139"/>
    </row>
    <row r="206" spans="1:21" ht="12.75" customHeight="1" x14ac:dyDescent="0.2">
      <c r="A206" s="139"/>
      <c r="B206" s="139"/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  <c r="P206" s="139"/>
      <c r="Q206" s="139"/>
      <c r="R206" s="139"/>
      <c r="S206" s="139"/>
      <c r="T206" s="139"/>
      <c r="U206" s="139"/>
    </row>
    <row r="207" spans="1:21" ht="12.75" customHeight="1" x14ac:dyDescent="0.2">
      <c r="A207" s="139"/>
      <c r="B207" s="139"/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  <c r="P207" s="139"/>
      <c r="Q207" s="139"/>
      <c r="R207" s="139"/>
      <c r="S207" s="139"/>
      <c r="T207" s="139"/>
      <c r="U207" s="139"/>
    </row>
    <row r="208" spans="1:21" ht="12.75" customHeight="1" x14ac:dyDescent="0.2">
      <c r="A208" s="139"/>
      <c r="B208" s="139"/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  <c r="P208" s="139"/>
      <c r="Q208" s="139"/>
      <c r="R208" s="139"/>
      <c r="S208" s="139"/>
      <c r="T208" s="139"/>
      <c r="U208" s="139"/>
    </row>
    <row r="209" spans="1:21" ht="12.75" customHeight="1" x14ac:dyDescent="0.2">
      <c r="A209" s="139"/>
      <c r="B209" s="139"/>
      <c r="C209" s="139"/>
      <c r="D209" s="139"/>
      <c r="E209" s="139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</row>
    <row r="210" spans="1:21" ht="12.75" customHeight="1" x14ac:dyDescent="0.2">
      <c r="A210" s="139"/>
      <c r="B210" s="139"/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  <c r="P210" s="139"/>
      <c r="Q210" s="139"/>
      <c r="R210" s="139"/>
      <c r="S210" s="139"/>
      <c r="T210" s="139"/>
      <c r="U210" s="139"/>
    </row>
    <row r="211" spans="1:21" ht="12.75" customHeight="1" x14ac:dyDescent="0.2">
      <c r="A211" s="139"/>
      <c r="B211" s="139"/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  <c r="P211" s="139"/>
      <c r="Q211" s="139"/>
      <c r="R211" s="139"/>
      <c r="S211" s="139"/>
      <c r="T211" s="139"/>
      <c r="U211" s="139"/>
    </row>
    <row r="212" spans="1:21" ht="12.75" customHeight="1" x14ac:dyDescent="0.2">
      <c r="A212" s="139"/>
      <c r="B212" s="139"/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  <c r="P212" s="139"/>
      <c r="Q212" s="139"/>
      <c r="R212" s="139"/>
      <c r="S212" s="139"/>
      <c r="T212" s="139"/>
      <c r="U212" s="139"/>
    </row>
    <row r="213" spans="1:21" ht="12.75" customHeight="1" x14ac:dyDescent="0.2">
      <c r="A213" s="139"/>
      <c r="B213" s="139"/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  <c r="P213" s="139"/>
      <c r="Q213" s="139"/>
      <c r="R213" s="139"/>
      <c r="S213" s="139"/>
      <c r="T213" s="139"/>
      <c r="U213" s="139"/>
    </row>
    <row r="214" spans="1:21" ht="12.75" customHeight="1" x14ac:dyDescent="0.2">
      <c r="A214" s="139"/>
      <c r="B214" s="139"/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  <c r="P214" s="139"/>
      <c r="Q214" s="139"/>
      <c r="R214" s="139"/>
      <c r="S214" s="139"/>
      <c r="T214" s="139"/>
      <c r="U214" s="139"/>
    </row>
    <row r="215" spans="1:21" ht="12.75" customHeight="1" x14ac:dyDescent="0.2">
      <c r="A215" s="139"/>
      <c r="B215" s="139"/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  <c r="P215" s="139"/>
      <c r="Q215" s="139"/>
      <c r="R215" s="139"/>
      <c r="S215" s="139"/>
      <c r="T215" s="139"/>
      <c r="U215" s="139"/>
    </row>
    <row r="216" spans="1:21" ht="12.75" customHeight="1" x14ac:dyDescent="0.2">
      <c r="A216" s="139"/>
      <c r="B216" s="139"/>
      <c r="C216" s="139"/>
      <c r="D216" s="139"/>
      <c r="E216" s="139"/>
      <c r="F216" s="139"/>
      <c r="G216" s="139"/>
      <c r="H216" s="139"/>
      <c r="I216" s="139"/>
      <c r="J216" s="139"/>
      <c r="K216" s="139"/>
      <c r="L216" s="139"/>
      <c r="M216" s="139"/>
      <c r="N216" s="139"/>
      <c r="O216" s="139"/>
      <c r="P216" s="139"/>
      <c r="Q216" s="139"/>
      <c r="R216" s="139"/>
      <c r="S216" s="139"/>
      <c r="T216" s="139"/>
      <c r="U216" s="139"/>
    </row>
    <row r="217" spans="1:21" ht="12.75" customHeight="1" x14ac:dyDescent="0.2">
      <c r="A217" s="139"/>
      <c r="B217" s="139"/>
      <c r="C217" s="139"/>
      <c r="D217" s="139"/>
      <c r="E217" s="139"/>
      <c r="F217" s="139"/>
      <c r="G217" s="139"/>
      <c r="H217" s="139"/>
      <c r="I217" s="139"/>
      <c r="J217" s="139"/>
      <c r="K217" s="139"/>
      <c r="L217" s="139"/>
      <c r="M217" s="139"/>
      <c r="N217" s="139"/>
      <c r="O217" s="139"/>
      <c r="P217" s="139"/>
      <c r="Q217" s="139"/>
      <c r="R217" s="139"/>
      <c r="S217" s="139"/>
      <c r="T217" s="139"/>
      <c r="U217" s="139"/>
    </row>
    <row r="218" spans="1:21" ht="12.75" customHeight="1" x14ac:dyDescent="0.2">
      <c r="A218" s="139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</row>
    <row r="219" spans="1:21" ht="12.75" customHeight="1" x14ac:dyDescent="0.2">
      <c r="A219" s="139"/>
      <c r="B219" s="139"/>
      <c r="C219" s="139"/>
      <c r="D219" s="139"/>
      <c r="E219" s="139"/>
      <c r="F219" s="139"/>
      <c r="G219" s="139"/>
      <c r="H219" s="139"/>
      <c r="I219" s="139"/>
      <c r="J219" s="139"/>
      <c r="K219" s="139"/>
      <c r="L219" s="139"/>
      <c r="M219" s="139"/>
      <c r="N219" s="139"/>
      <c r="O219" s="139"/>
      <c r="P219" s="139"/>
      <c r="Q219" s="139"/>
      <c r="R219" s="139"/>
      <c r="S219" s="139"/>
      <c r="T219" s="139"/>
      <c r="U219" s="139"/>
    </row>
    <row r="220" spans="1:21" ht="12.75" customHeight="1" x14ac:dyDescent="0.2">
      <c r="A220" s="139"/>
      <c r="B220" s="139"/>
      <c r="C220" s="139"/>
      <c r="D220" s="139"/>
      <c r="E220" s="139"/>
      <c r="F220" s="139"/>
      <c r="G220" s="139"/>
      <c r="H220" s="139"/>
      <c r="I220" s="139"/>
      <c r="J220" s="139"/>
      <c r="K220" s="139"/>
      <c r="L220" s="139"/>
      <c r="M220" s="139"/>
      <c r="N220" s="139"/>
      <c r="O220" s="139"/>
      <c r="P220" s="139"/>
      <c r="Q220" s="139"/>
      <c r="R220" s="139"/>
      <c r="S220" s="139"/>
      <c r="T220" s="139"/>
      <c r="U220" s="139"/>
    </row>
    <row r="221" spans="1:21" ht="12.75" customHeight="1" x14ac:dyDescent="0.2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  <c r="M221" s="139"/>
      <c r="N221" s="139"/>
      <c r="O221" s="139"/>
      <c r="P221" s="139"/>
      <c r="Q221" s="139"/>
      <c r="R221" s="139"/>
      <c r="S221" s="139"/>
      <c r="T221" s="139"/>
      <c r="U221" s="139"/>
    </row>
    <row r="222" spans="1:21" ht="12.75" customHeight="1" x14ac:dyDescent="0.2">
      <c r="A222" s="139"/>
      <c r="B222" s="139"/>
      <c r="C222" s="139"/>
      <c r="D222" s="139"/>
      <c r="E222" s="139"/>
      <c r="F222" s="139"/>
      <c r="G222" s="139"/>
      <c r="H222" s="139"/>
      <c r="I222" s="139"/>
      <c r="J222" s="139"/>
      <c r="K222" s="139"/>
      <c r="L222" s="139"/>
      <c r="M222" s="139"/>
      <c r="N222" s="139"/>
      <c r="O222" s="139"/>
      <c r="P222" s="139"/>
      <c r="Q222" s="139"/>
      <c r="R222" s="139"/>
      <c r="S222" s="139"/>
      <c r="T222" s="139"/>
      <c r="U222" s="139"/>
    </row>
    <row r="223" spans="1:21" ht="12.75" customHeight="1" x14ac:dyDescent="0.2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  <c r="M223" s="139"/>
      <c r="N223" s="139"/>
      <c r="O223" s="139"/>
      <c r="P223" s="139"/>
      <c r="Q223" s="139"/>
      <c r="R223" s="139"/>
      <c r="S223" s="139"/>
      <c r="T223" s="139"/>
      <c r="U223" s="139"/>
    </row>
    <row r="224" spans="1:21" ht="12.75" customHeight="1" x14ac:dyDescent="0.2">
      <c r="A224" s="139"/>
      <c r="B224" s="139"/>
      <c r="C224" s="139"/>
      <c r="D224" s="139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39"/>
      <c r="T224" s="139"/>
      <c r="U224" s="139"/>
    </row>
    <row r="225" spans="1:21" ht="12.75" customHeight="1" x14ac:dyDescent="0.2">
      <c r="A225" s="139"/>
      <c r="B225" s="139"/>
      <c r="C225" s="139"/>
      <c r="D225" s="139"/>
      <c r="E225" s="139"/>
      <c r="F225" s="139"/>
      <c r="G225" s="139"/>
      <c r="H225" s="139"/>
      <c r="I225" s="139"/>
      <c r="J225" s="139"/>
      <c r="K225" s="139"/>
      <c r="L225" s="139"/>
      <c r="M225" s="139"/>
      <c r="N225" s="139"/>
      <c r="O225" s="139"/>
      <c r="P225" s="139"/>
      <c r="Q225" s="139"/>
      <c r="R225" s="139"/>
      <c r="S225" s="139"/>
      <c r="T225" s="139"/>
      <c r="U225" s="139"/>
    </row>
    <row r="226" spans="1:21" ht="12.75" customHeight="1" x14ac:dyDescent="0.2">
      <c r="A226" s="139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  <c r="M226" s="139"/>
      <c r="N226" s="139"/>
      <c r="O226" s="139"/>
      <c r="P226" s="139"/>
      <c r="Q226" s="139"/>
      <c r="R226" s="139"/>
      <c r="S226" s="139"/>
      <c r="T226" s="139"/>
      <c r="U226" s="139"/>
    </row>
    <row r="227" spans="1:21" ht="12.75" customHeight="1" x14ac:dyDescent="0.2">
      <c r="A227" s="139"/>
      <c r="B227" s="139"/>
      <c r="C227" s="139"/>
      <c r="D227" s="139"/>
      <c r="E227" s="139"/>
      <c r="F227" s="139"/>
      <c r="G227" s="139"/>
      <c r="H227" s="139"/>
      <c r="I227" s="139"/>
      <c r="J227" s="139"/>
      <c r="K227" s="139"/>
      <c r="L227" s="139"/>
      <c r="M227" s="139"/>
      <c r="N227" s="139"/>
      <c r="O227" s="139"/>
      <c r="P227" s="139"/>
      <c r="Q227" s="139"/>
      <c r="R227" s="139"/>
      <c r="S227" s="139"/>
      <c r="T227" s="139"/>
      <c r="U227" s="139"/>
    </row>
    <row r="228" spans="1:21" ht="12.75" customHeight="1" x14ac:dyDescent="0.2">
      <c r="A228" s="139"/>
      <c r="B228" s="139"/>
      <c r="C228" s="139"/>
      <c r="D228" s="139"/>
      <c r="E228" s="139"/>
      <c r="F228" s="139"/>
      <c r="G228" s="139"/>
      <c r="H228" s="139"/>
      <c r="I228" s="139"/>
      <c r="J228" s="139"/>
      <c r="K228" s="139"/>
      <c r="L228" s="139"/>
      <c r="M228" s="139"/>
      <c r="N228" s="139"/>
      <c r="O228" s="139"/>
      <c r="P228" s="139"/>
      <c r="Q228" s="139"/>
      <c r="R228" s="139"/>
      <c r="S228" s="139"/>
      <c r="T228" s="139"/>
      <c r="U228" s="139"/>
    </row>
    <row r="229" spans="1:21" ht="12.75" customHeight="1" x14ac:dyDescent="0.2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  <c r="M229" s="139"/>
      <c r="N229" s="139"/>
      <c r="O229" s="139"/>
      <c r="P229" s="139"/>
      <c r="Q229" s="139"/>
      <c r="R229" s="139"/>
      <c r="S229" s="139"/>
      <c r="T229" s="139"/>
      <c r="U229" s="139"/>
    </row>
    <row r="230" spans="1:21" ht="12.75" customHeight="1" x14ac:dyDescent="0.2">
      <c r="A230" s="139"/>
      <c r="B230" s="139"/>
      <c r="C230" s="139"/>
      <c r="D230" s="139"/>
      <c r="E230" s="139"/>
      <c r="F230" s="139"/>
      <c r="G230" s="139"/>
      <c r="H230" s="139"/>
      <c r="I230" s="139"/>
      <c r="J230" s="139"/>
      <c r="K230" s="139"/>
      <c r="L230" s="139"/>
      <c r="M230" s="139"/>
      <c r="N230" s="139"/>
      <c r="O230" s="139"/>
      <c r="P230" s="139"/>
      <c r="Q230" s="139"/>
      <c r="R230" s="139"/>
      <c r="S230" s="139"/>
      <c r="T230" s="139"/>
      <c r="U230" s="139"/>
    </row>
    <row r="231" spans="1:21" ht="12.75" customHeight="1" x14ac:dyDescent="0.2">
      <c r="A231" s="139"/>
      <c r="B231" s="139"/>
      <c r="C231" s="139"/>
      <c r="D231" s="139"/>
      <c r="E231" s="139"/>
      <c r="F231" s="139"/>
      <c r="G231" s="139"/>
      <c r="H231" s="139"/>
      <c r="I231" s="139"/>
      <c r="J231" s="139"/>
      <c r="K231" s="139"/>
      <c r="L231" s="139"/>
      <c r="M231" s="139"/>
      <c r="N231" s="139"/>
      <c r="O231" s="139"/>
      <c r="P231" s="139"/>
      <c r="Q231" s="139"/>
      <c r="R231" s="139"/>
      <c r="S231" s="139"/>
      <c r="T231" s="139"/>
      <c r="U231" s="139"/>
    </row>
    <row r="232" spans="1:21" ht="12.75" customHeight="1" x14ac:dyDescent="0.2">
      <c r="A232" s="139"/>
      <c r="B232" s="139"/>
      <c r="C232" s="139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39"/>
      <c r="S232" s="139"/>
      <c r="T232" s="139"/>
      <c r="U232" s="139"/>
    </row>
    <row r="233" spans="1:21" ht="12.75" customHeight="1" x14ac:dyDescent="0.2">
      <c r="A233" s="139"/>
      <c r="B233" s="139"/>
      <c r="C233" s="139"/>
      <c r="D233" s="139"/>
      <c r="E233" s="139"/>
      <c r="F233" s="139"/>
      <c r="G233" s="139"/>
      <c r="H233" s="139"/>
      <c r="I233" s="139"/>
      <c r="J233" s="139"/>
      <c r="K233" s="139"/>
      <c r="L233" s="139"/>
      <c r="M233" s="139"/>
      <c r="N233" s="139"/>
      <c r="O233" s="139"/>
      <c r="P233" s="139"/>
      <c r="Q233" s="139"/>
      <c r="R233" s="139"/>
      <c r="S233" s="139"/>
      <c r="T233" s="139"/>
      <c r="U233" s="139"/>
    </row>
    <row r="234" spans="1:21" ht="12.75" customHeight="1" x14ac:dyDescent="0.2">
      <c r="A234" s="139"/>
      <c r="B234" s="139"/>
      <c r="C234" s="139"/>
      <c r="D234" s="139"/>
      <c r="E234" s="139"/>
      <c r="F234" s="139"/>
      <c r="G234" s="139"/>
      <c r="H234" s="139"/>
      <c r="I234" s="139"/>
      <c r="J234" s="139"/>
      <c r="K234" s="139"/>
      <c r="L234" s="139"/>
      <c r="M234" s="139"/>
      <c r="N234" s="139"/>
      <c r="O234" s="139"/>
      <c r="P234" s="139"/>
      <c r="Q234" s="139"/>
      <c r="R234" s="139"/>
      <c r="S234" s="139"/>
      <c r="T234" s="139"/>
      <c r="U234" s="139"/>
    </row>
    <row r="235" spans="1:21" ht="12.75" customHeight="1" x14ac:dyDescent="0.2">
      <c r="A235" s="139"/>
      <c r="B235" s="139"/>
      <c r="C235" s="139"/>
      <c r="D235" s="139"/>
      <c r="E235" s="139"/>
      <c r="F235" s="139"/>
      <c r="G235" s="139"/>
      <c r="H235" s="139"/>
      <c r="I235" s="139"/>
      <c r="J235" s="139"/>
      <c r="K235" s="139"/>
      <c r="L235" s="139"/>
      <c r="M235" s="139"/>
      <c r="N235" s="139"/>
      <c r="O235" s="139"/>
      <c r="P235" s="139"/>
      <c r="Q235" s="139"/>
      <c r="R235" s="139"/>
      <c r="S235" s="139"/>
      <c r="T235" s="139"/>
      <c r="U235" s="139"/>
    </row>
    <row r="236" spans="1:21" ht="12.75" customHeight="1" x14ac:dyDescent="0.2">
      <c r="A236" s="139"/>
      <c r="B236" s="139"/>
      <c r="C236" s="139"/>
      <c r="D236" s="139"/>
      <c r="E236" s="139"/>
      <c r="F236" s="139"/>
      <c r="G236" s="139"/>
      <c r="H236" s="139"/>
      <c r="I236" s="139"/>
      <c r="J236" s="139"/>
      <c r="K236" s="139"/>
      <c r="L236" s="139"/>
      <c r="M236" s="139"/>
      <c r="N236" s="139"/>
      <c r="O236" s="139"/>
      <c r="P236" s="139"/>
      <c r="Q236" s="139"/>
      <c r="R236" s="139"/>
      <c r="S236" s="139"/>
      <c r="T236" s="139"/>
      <c r="U236" s="139"/>
    </row>
    <row r="237" spans="1:21" ht="12.75" customHeight="1" x14ac:dyDescent="0.2">
      <c r="A237" s="139"/>
      <c r="B237" s="139"/>
      <c r="C237" s="139"/>
      <c r="D237" s="139"/>
      <c r="E237" s="139"/>
      <c r="F237" s="139"/>
      <c r="G237" s="139"/>
      <c r="H237" s="139"/>
      <c r="I237" s="139"/>
      <c r="J237" s="139"/>
      <c r="K237" s="139"/>
      <c r="L237" s="139"/>
      <c r="M237" s="139"/>
      <c r="N237" s="139"/>
      <c r="O237" s="139"/>
      <c r="P237" s="139"/>
      <c r="Q237" s="139"/>
      <c r="R237" s="139"/>
      <c r="S237" s="139"/>
      <c r="T237" s="139"/>
      <c r="U237" s="139"/>
    </row>
    <row r="238" spans="1:21" ht="12.75" customHeight="1" x14ac:dyDescent="0.2">
      <c r="A238" s="139"/>
      <c r="B238" s="139"/>
      <c r="C238" s="139"/>
      <c r="D238" s="139"/>
      <c r="E238" s="139"/>
      <c r="F238" s="139"/>
      <c r="G238" s="139"/>
      <c r="H238" s="139"/>
      <c r="I238" s="139"/>
      <c r="J238" s="139"/>
      <c r="K238" s="139"/>
      <c r="L238" s="139"/>
      <c r="M238" s="139"/>
      <c r="N238" s="139"/>
      <c r="O238" s="139"/>
      <c r="P238" s="139"/>
      <c r="Q238" s="139"/>
      <c r="R238" s="139"/>
      <c r="S238" s="139"/>
      <c r="T238" s="139"/>
      <c r="U238" s="139"/>
    </row>
    <row r="239" spans="1:21" ht="12.75" customHeight="1" x14ac:dyDescent="0.2">
      <c r="A239" s="139"/>
      <c r="B239" s="139"/>
      <c r="C239" s="139"/>
      <c r="D239" s="139"/>
      <c r="E239" s="139"/>
      <c r="F239" s="139"/>
      <c r="G239" s="139"/>
      <c r="H239" s="139"/>
      <c r="I239" s="139"/>
      <c r="J239" s="139"/>
      <c r="K239" s="139"/>
      <c r="L239" s="139"/>
      <c r="M239" s="139"/>
      <c r="N239" s="139"/>
      <c r="O239" s="139"/>
      <c r="P239" s="139"/>
      <c r="Q239" s="139"/>
      <c r="R239" s="139"/>
      <c r="S239" s="139"/>
      <c r="T239" s="139"/>
      <c r="U239" s="139"/>
    </row>
    <row r="240" spans="1:21" ht="12.75" customHeight="1" x14ac:dyDescent="0.2">
      <c r="A240" s="139"/>
      <c r="B240" s="139"/>
      <c r="C240" s="139"/>
      <c r="D240" s="139"/>
      <c r="E240" s="139"/>
      <c r="F240" s="139"/>
      <c r="G240" s="139"/>
      <c r="H240" s="139"/>
      <c r="I240" s="139"/>
      <c r="J240" s="139"/>
      <c r="K240" s="139"/>
      <c r="L240" s="139"/>
      <c r="M240" s="139"/>
      <c r="N240" s="139"/>
      <c r="O240" s="139"/>
      <c r="P240" s="139"/>
      <c r="Q240" s="139"/>
      <c r="R240" s="139"/>
      <c r="S240" s="139"/>
      <c r="T240" s="139"/>
      <c r="U240" s="139"/>
    </row>
    <row r="241" spans="1:21" ht="12.75" customHeight="1" x14ac:dyDescent="0.2">
      <c r="A241" s="139"/>
      <c r="B241" s="139"/>
      <c r="C241" s="139"/>
      <c r="D241" s="139"/>
      <c r="E241" s="139"/>
      <c r="F241" s="139"/>
      <c r="G241" s="139"/>
      <c r="H241" s="139"/>
      <c r="I241" s="139"/>
      <c r="J241" s="139"/>
      <c r="K241" s="139"/>
      <c r="L241" s="139"/>
      <c r="M241" s="139"/>
      <c r="N241" s="139"/>
      <c r="O241" s="139"/>
      <c r="P241" s="139"/>
      <c r="Q241" s="139"/>
      <c r="R241" s="139"/>
      <c r="S241" s="139"/>
      <c r="T241" s="139"/>
      <c r="U241" s="139"/>
    </row>
    <row r="242" spans="1:21" ht="12.75" customHeight="1" x14ac:dyDescent="0.2">
      <c r="A242" s="139"/>
      <c r="B242" s="139"/>
      <c r="C242" s="139"/>
      <c r="D242" s="139"/>
      <c r="E242" s="139"/>
      <c r="F242" s="139"/>
      <c r="G242" s="139"/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39"/>
      <c r="S242" s="139"/>
      <c r="T242" s="139"/>
      <c r="U242" s="139"/>
    </row>
    <row r="243" spans="1:21" ht="12.75" customHeight="1" x14ac:dyDescent="0.2">
      <c r="A243" s="139"/>
      <c r="B243" s="139"/>
      <c r="C243" s="139"/>
      <c r="D243" s="139"/>
      <c r="E243" s="139"/>
      <c r="F243" s="139"/>
      <c r="G243" s="139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39"/>
      <c r="S243" s="139"/>
      <c r="T243" s="139"/>
      <c r="U243" s="139"/>
    </row>
    <row r="244" spans="1:21" ht="12.75" customHeight="1" x14ac:dyDescent="0.2">
      <c r="A244" s="139"/>
      <c r="B244" s="139"/>
      <c r="C244" s="139"/>
      <c r="D244" s="139"/>
      <c r="E244" s="139"/>
      <c r="F244" s="139"/>
      <c r="G244" s="139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39"/>
      <c r="S244" s="139"/>
      <c r="T244" s="139"/>
      <c r="U244" s="139"/>
    </row>
    <row r="245" spans="1:21" ht="12.75" customHeight="1" x14ac:dyDescent="0.2">
      <c r="A245" s="139"/>
      <c r="B245" s="139"/>
      <c r="C245" s="139"/>
      <c r="D245" s="139"/>
      <c r="E245" s="139"/>
      <c r="F245" s="139"/>
      <c r="G245" s="139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39"/>
      <c r="S245" s="139"/>
      <c r="T245" s="139"/>
      <c r="U245" s="139"/>
    </row>
    <row r="246" spans="1:21" ht="12.75" customHeight="1" x14ac:dyDescent="0.2">
      <c r="A246" s="139"/>
      <c r="B246" s="139"/>
      <c r="C246" s="139"/>
      <c r="D246" s="139"/>
      <c r="E246" s="139"/>
      <c r="F246" s="139"/>
      <c r="G246" s="139"/>
      <c r="H246" s="139"/>
      <c r="I246" s="139"/>
      <c r="J246" s="139"/>
      <c r="K246" s="139"/>
      <c r="L246" s="139"/>
      <c r="M246" s="139"/>
      <c r="N246" s="139"/>
      <c r="O246" s="139"/>
      <c r="P246" s="139"/>
      <c r="Q246" s="139"/>
      <c r="R246" s="139"/>
      <c r="S246" s="139"/>
      <c r="T246" s="139"/>
      <c r="U246" s="139"/>
    </row>
    <row r="247" spans="1:21" ht="12.75" customHeight="1" x14ac:dyDescent="0.2">
      <c r="A247" s="139"/>
      <c r="B247" s="139"/>
      <c r="C247" s="139"/>
      <c r="D247" s="139"/>
      <c r="E247" s="139"/>
      <c r="F247" s="139"/>
      <c r="G247" s="139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39"/>
      <c r="S247" s="139"/>
      <c r="T247" s="139"/>
      <c r="U247" s="139"/>
    </row>
    <row r="248" spans="1:21" ht="12.75" customHeight="1" x14ac:dyDescent="0.2">
      <c r="A248" s="139"/>
      <c r="B248" s="139"/>
      <c r="C248" s="139"/>
      <c r="D248" s="139"/>
      <c r="E248" s="139"/>
      <c r="F248" s="139"/>
      <c r="G248" s="139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39"/>
      <c r="S248" s="139"/>
      <c r="T248" s="139"/>
      <c r="U248" s="139"/>
    </row>
    <row r="249" spans="1:21" ht="12.75" customHeight="1" x14ac:dyDescent="0.2">
      <c r="A249" s="139"/>
      <c r="B249" s="139"/>
      <c r="C249" s="139"/>
      <c r="D249" s="139"/>
      <c r="E249" s="139"/>
      <c r="F249" s="139"/>
      <c r="G249" s="139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39"/>
      <c r="S249" s="139"/>
      <c r="T249" s="139"/>
      <c r="U249" s="139"/>
    </row>
    <row r="250" spans="1:21" ht="12.75" customHeight="1" x14ac:dyDescent="0.2">
      <c r="A250" s="139"/>
      <c r="B250" s="139"/>
      <c r="C250" s="139"/>
      <c r="D250" s="139"/>
      <c r="E250" s="139"/>
      <c r="F250" s="139"/>
      <c r="G250" s="139"/>
      <c r="H250" s="139"/>
      <c r="I250" s="139"/>
      <c r="J250" s="139"/>
      <c r="K250" s="139"/>
      <c r="L250" s="139"/>
      <c r="M250" s="139"/>
      <c r="N250" s="139"/>
      <c r="O250" s="139"/>
      <c r="P250" s="139"/>
      <c r="Q250" s="139"/>
      <c r="R250" s="139"/>
      <c r="S250" s="139"/>
      <c r="T250" s="139"/>
      <c r="U250" s="139"/>
    </row>
    <row r="251" spans="1:21" ht="12.75" customHeight="1" x14ac:dyDescent="0.2">
      <c r="A251" s="139"/>
      <c r="B251" s="139"/>
      <c r="C251" s="139"/>
      <c r="D251" s="139"/>
      <c r="E251" s="139"/>
      <c r="F251" s="139"/>
      <c r="G251" s="139"/>
      <c r="H251" s="139"/>
      <c r="I251" s="139"/>
      <c r="J251" s="139"/>
      <c r="K251" s="139"/>
      <c r="L251" s="139"/>
      <c r="M251" s="139"/>
      <c r="N251" s="139"/>
      <c r="O251" s="139"/>
      <c r="P251" s="139"/>
      <c r="Q251" s="139"/>
      <c r="R251" s="139"/>
      <c r="S251" s="139"/>
      <c r="T251" s="139"/>
      <c r="U251" s="139"/>
    </row>
    <row r="252" spans="1:21" ht="12.75" customHeight="1" x14ac:dyDescent="0.2">
      <c r="A252" s="139"/>
      <c r="B252" s="139"/>
      <c r="C252" s="139"/>
      <c r="D252" s="139"/>
      <c r="E252" s="139"/>
      <c r="F252" s="139"/>
      <c r="G252" s="139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39"/>
      <c r="S252" s="139"/>
      <c r="T252" s="139"/>
      <c r="U252" s="139"/>
    </row>
    <row r="253" spans="1:21" ht="12.75" customHeight="1" x14ac:dyDescent="0.2">
      <c r="A253" s="139"/>
      <c r="B253" s="139"/>
      <c r="C253" s="139"/>
      <c r="D253" s="139"/>
      <c r="E253" s="139"/>
      <c r="F253" s="139"/>
      <c r="G253" s="139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39"/>
      <c r="S253" s="139"/>
      <c r="T253" s="139"/>
      <c r="U253" s="139"/>
    </row>
    <row r="254" spans="1:21" ht="12.75" customHeight="1" x14ac:dyDescent="0.2">
      <c r="A254" s="139"/>
      <c r="B254" s="139"/>
      <c r="C254" s="139"/>
      <c r="D254" s="139"/>
      <c r="E254" s="139"/>
      <c r="F254" s="139"/>
      <c r="G254" s="139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39"/>
      <c r="S254" s="139"/>
      <c r="T254" s="139"/>
      <c r="U254" s="139"/>
    </row>
    <row r="255" spans="1:21" ht="12.75" customHeight="1" x14ac:dyDescent="0.2">
      <c r="A255" s="139"/>
      <c r="B255" s="139"/>
      <c r="C255" s="139"/>
      <c r="D255" s="139"/>
      <c r="E255" s="139"/>
      <c r="F255" s="139"/>
      <c r="G255" s="139"/>
      <c r="H255" s="139"/>
      <c r="I255" s="139"/>
      <c r="J255" s="139"/>
      <c r="K255" s="139"/>
      <c r="L255" s="139"/>
      <c r="M255" s="139"/>
      <c r="N255" s="139"/>
      <c r="O255" s="139"/>
      <c r="P255" s="139"/>
      <c r="Q255" s="139"/>
      <c r="R255" s="139"/>
      <c r="S255" s="139"/>
      <c r="T255" s="139"/>
      <c r="U255" s="139"/>
    </row>
    <row r="256" spans="1:21" ht="12.75" customHeight="1" x14ac:dyDescent="0.2">
      <c r="A256" s="139"/>
      <c r="B256" s="139"/>
      <c r="C256" s="139"/>
      <c r="D256" s="139"/>
      <c r="E256" s="139"/>
      <c r="F256" s="139"/>
      <c r="G256" s="139"/>
      <c r="H256" s="139"/>
      <c r="I256" s="139"/>
      <c r="J256" s="139"/>
      <c r="K256" s="139"/>
      <c r="L256" s="139"/>
      <c r="M256" s="139"/>
      <c r="N256" s="139"/>
      <c r="O256" s="139"/>
      <c r="P256" s="139"/>
      <c r="Q256" s="139"/>
      <c r="R256" s="139"/>
      <c r="S256" s="139"/>
      <c r="T256" s="139"/>
      <c r="U256" s="139"/>
    </row>
    <row r="257" spans="1:21" ht="12.75" customHeight="1" x14ac:dyDescent="0.2">
      <c r="A257" s="139"/>
      <c r="B257" s="139"/>
      <c r="C257" s="139"/>
      <c r="D257" s="139"/>
      <c r="E257" s="139"/>
      <c r="F257" s="139"/>
      <c r="G257" s="139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39"/>
      <c r="S257" s="139"/>
      <c r="T257" s="139"/>
      <c r="U257" s="139"/>
    </row>
    <row r="258" spans="1:21" ht="12.75" customHeight="1" x14ac:dyDescent="0.2">
      <c r="A258" s="139"/>
      <c r="B258" s="139"/>
      <c r="C258" s="139"/>
      <c r="D258" s="139"/>
      <c r="E258" s="139"/>
      <c r="F258" s="139"/>
      <c r="G258" s="139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39"/>
      <c r="S258" s="139"/>
      <c r="T258" s="139"/>
      <c r="U258" s="139"/>
    </row>
    <row r="259" spans="1:21" ht="12.75" customHeight="1" x14ac:dyDescent="0.2">
      <c r="A259" s="139"/>
      <c r="B259" s="139"/>
      <c r="C259" s="139"/>
      <c r="D259" s="139"/>
      <c r="E259" s="139"/>
      <c r="F259" s="139"/>
      <c r="G259" s="139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39"/>
      <c r="S259" s="139"/>
      <c r="T259" s="139"/>
      <c r="U259" s="139"/>
    </row>
    <row r="260" spans="1:21" ht="12.75" customHeight="1" x14ac:dyDescent="0.2">
      <c r="A260" s="139"/>
      <c r="B260" s="139"/>
      <c r="C260" s="139"/>
      <c r="D260" s="139"/>
      <c r="E260" s="139"/>
      <c r="F260" s="139"/>
      <c r="G260" s="139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39"/>
      <c r="S260" s="139"/>
      <c r="T260" s="139"/>
      <c r="U260" s="139"/>
    </row>
    <row r="261" spans="1:21" ht="12.75" customHeight="1" x14ac:dyDescent="0.2">
      <c r="A261" s="139"/>
      <c r="B261" s="139"/>
      <c r="C261" s="139"/>
      <c r="D261" s="139"/>
      <c r="E261" s="139"/>
      <c r="F261" s="139"/>
      <c r="G261" s="139"/>
      <c r="H261" s="139"/>
      <c r="I261" s="139"/>
      <c r="J261" s="139"/>
      <c r="K261" s="139"/>
      <c r="L261" s="139"/>
      <c r="M261" s="139"/>
      <c r="N261" s="139"/>
      <c r="O261" s="139"/>
      <c r="P261" s="139"/>
      <c r="Q261" s="139"/>
      <c r="R261" s="139"/>
      <c r="S261" s="139"/>
      <c r="T261" s="139"/>
      <c r="U261" s="139"/>
    </row>
    <row r="262" spans="1:21" ht="12.75" customHeight="1" x14ac:dyDescent="0.2">
      <c r="A262" s="139"/>
      <c r="B262" s="139"/>
      <c r="C262" s="139"/>
      <c r="D262" s="139"/>
      <c r="E262" s="139"/>
      <c r="F262" s="139"/>
      <c r="G262" s="139"/>
      <c r="H262" s="139"/>
      <c r="I262" s="139"/>
      <c r="J262" s="139"/>
      <c r="K262" s="139"/>
      <c r="L262" s="139"/>
      <c r="M262" s="139"/>
      <c r="N262" s="139"/>
      <c r="O262" s="139"/>
      <c r="P262" s="139"/>
      <c r="Q262" s="139"/>
      <c r="R262" s="139"/>
      <c r="S262" s="139"/>
      <c r="T262" s="139"/>
      <c r="U262" s="139"/>
    </row>
    <row r="263" spans="1:21" ht="12.75" customHeight="1" x14ac:dyDescent="0.2">
      <c r="A263" s="139"/>
      <c r="B263" s="139"/>
      <c r="C263" s="139"/>
      <c r="D263" s="139"/>
      <c r="E263" s="139"/>
      <c r="F263" s="139"/>
      <c r="G263" s="139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39"/>
      <c r="U263" s="139"/>
    </row>
    <row r="264" spans="1:21" ht="12.75" customHeight="1" x14ac:dyDescent="0.2">
      <c r="A264" s="139"/>
      <c r="B264" s="139"/>
      <c r="C264" s="139"/>
      <c r="D264" s="139"/>
      <c r="E264" s="139"/>
      <c r="F264" s="139"/>
      <c r="G264" s="139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39"/>
      <c r="U264" s="139"/>
    </row>
    <row r="265" spans="1:21" ht="12.75" customHeight="1" x14ac:dyDescent="0.2">
      <c r="A265" s="139"/>
      <c r="B265" s="139"/>
      <c r="C265" s="139"/>
      <c r="D265" s="139"/>
      <c r="E265" s="139"/>
      <c r="F265" s="139"/>
      <c r="G265" s="139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39"/>
      <c r="U265" s="139"/>
    </row>
    <row r="266" spans="1:21" ht="12.75" customHeight="1" x14ac:dyDescent="0.2">
      <c r="A266" s="139"/>
      <c r="B266" s="139"/>
      <c r="C266" s="139"/>
      <c r="D266" s="139"/>
      <c r="E266" s="139"/>
      <c r="F266" s="139"/>
      <c r="G266" s="139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39"/>
      <c r="U266" s="139"/>
    </row>
    <row r="267" spans="1:21" ht="12.75" customHeight="1" x14ac:dyDescent="0.2">
      <c r="A267" s="139"/>
      <c r="B267" s="139"/>
      <c r="C267" s="139"/>
      <c r="D267" s="139"/>
      <c r="E267" s="139"/>
      <c r="F267" s="139"/>
      <c r="G267" s="139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39"/>
      <c r="U267" s="139"/>
    </row>
    <row r="268" spans="1:21" ht="12.75" customHeight="1" x14ac:dyDescent="0.2">
      <c r="A268" s="139"/>
      <c r="B268" s="139"/>
      <c r="C268" s="139"/>
      <c r="D268" s="139"/>
      <c r="E268" s="139"/>
      <c r="F268" s="139"/>
      <c r="G268" s="139"/>
      <c r="H268" s="139"/>
      <c r="I268" s="139"/>
      <c r="J268" s="139"/>
      <c r="K268" s="139"/>
      <c r="L268" s="139"/>
      <c r="M268" s="139"/>
      <c r="N268" s="139"/>
      <c r="O268" s="139"/>
      <c r="P268" s="139"/>
      <c r="Q268" s="139"/>
      <c r="R268" s="139"/>
      <c r="S268" s="139"/>
      <c r="T268" s="139"/>
      <c r="U268" s="139"/>
    </row>
    <row r="269" spans="1:21" ht="12.75" customHeight="1" x14ac:dyDescent="0.2">
      <c r="A269" s="139"/>
      <c r="B269" s="139"/>
      <c r="C269" s="139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9"/>
      <c r="O269" s="139"/>
      <c r="P269" s="139"/>
      <c r="Q269" s="139"/>
      <c r="R269" s="139"/>
      <c r="S269" s="139"/>
      <c r="T269" s="139"/>
      <c r="U269" s="139"/>
    </row>
    <row r="270" spans="1:21" ht="12.75" customHeight="1" x14ac:dyDescent="0.2">
      <c r="A270" s="139"/>
      <c r="B270" s="139"/>
      <c r="C270" s="139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9"/>
      <c r="O270" s="139"/>
      <c r="P270" s="139"/>
      <c r="Q270" s="139"/>
      <c r="R270" s="139"/>
      <c r="S270" s="139"/>
      <c r="T270" s="139"/>
      <c r="U270" s="139"/>
    </row>
    <row r="271" spans="1:21" ht="12.75" customHeight="1" x14ac:dyDescent="0.2">
      <c r="A271" s="139"/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39"/>
      <c r="U271" s="139"/>
    </row>
    <row r="272" spans="1:21" ht="12.75" customHeight="1" x14ac:dyDescent="0.2">
      <c r="A272" s="139"/>
      <c r="B272" s="139"/>
      <c r="C272" s="139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9"/>
      <c r="O272" s="139"/>
      <c r="P272" s="139"/>
      <c r="Q272" s="139"/>
      <c r="R272" s="139"/>
      <c r="S272" s="139"/>
      <c r="T272" s="139"/>
      <c r="U272" s="139"/>
    </row>
    <row r="273" spans="1:21" ht="12.75" customHeight="1" x14ac:dyDescent="0.2">
      <c r="A273" s="139"/>
      <c r="B273" s="139"/>
      <c r="C273" s="139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9"/>
      <c r="O273" s="139"/>
      <c r="P273" s="139"/>
      <c r="Q273" s="139"/>
      <c r="R273" s="139"/>
      <c r="S273" s="139"/>
      <c r="T273" s="139"/>
      <c r="U273" s="139"/>
    </row>
    <row r="274" spans="1:21" ht="12.75" customHeight="1" x14ac:dyDescent="0.2">
      <c r="A274" s="139"/>
      <c r="B274" s="139"/>
      <c r="C274" s="139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9"/>
      <c r="O274" s="139"/>
      <c r="P274" s="139"/>
      <c r="Q274" s="139"/>
      <c r="R274" s="139"/>
      <c r="S274" s="139"/>
      <c r="T274" s="139"/>
      <c r="U274" s="139"/>
    </row>
    <row r="275" spans="1:21" ht="12.75" customHeight="1" x14ac:dyDescent="0.2">
      <c r="A275" s="139"/>
      <c r="B275" s="139"/>
      <c r="C275" s="139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9"/>
      <c r="O275" s="139"/>
      <c r="P275" s="139"/>
      <c r="Q275" s="139"/>
      <c r="R275" s="139"/>
      <c r="S275" s="139"/>
      <c r="T275" s="139"/>
      <c r="U275" s="139"/>
    </row>
    <row r="276" spans="1:21" ht="12.75" customHeight="1" x14ac:dyDescent="0.2">
      <c r="A276" s="139"/>
      <c r="B276" s="139"/>
      <c r="C276" s="139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9"/>
      <c r="O276" s="139"/>
      <c r="P276" s="139"/>
      <c r="Q276" s="139"/>
      <c r="R276" s="139"/>
      <c r="S276" s="139"/>
      <c r="T276" s="139"/>
      <c r="U276" s="139"/>
    </row>
    <row r="277" spans="1:21" ht="12.75" customHeight="1" x14ac:dyDescent="0.2">
      <c r="A277" s="139"/>
      <c r="B277" s="139"/>
      <c r="C277" s="139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9"/>
      <c r="O277" s="139"/>
      <c r="P277" s="139"/>
      <c r="Q277" s="139"/>
      <c r="R277" s="139"/>
      <c r="S277" s="139"/>
      <c r="T277" s="139"/>
      <c r="U277" s="139"/>
    </row>
    <row r="278" spans="1:21" ht="12.75" customHeight="1" x14ac:dyDescent="0.2">
      <c r="A278" s="139"/>
      <c r="B278" s="139"/>
      <c r="C278" s="139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9"/>
      <c r="O278" s="139"/>
      <c r="P278" s="139"/>
      <c r="Q278" s="139"/>
      <c r="R278" s="139"/>
      <c r="S278" s="139"/>
      <c r="T278" s="139"/>
      <c r="U278" s="139"/>
    </row>
    <row r="279" spans="1:21" ht="12.75" customHeight="1" x14ac:dyDescent="0.2">
      <c r="A279" s="139"/>
      <c r="B279" s="139"/>
      <c r="C279" s="139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9"/>
      <c r="O279" s="139"/>
      <c r="P279" s="139"/>
      <c r="Q279" s="139"/>
      <c r="R279" s="139"/>
      <c r="S279" s="139"/>
      <c r="T279" s="139"/>
      <c r="U279" s="139"/>
    </row>
    <row r="280" spans="1:21" ht="12.75" customHeight="1" x14ac:dyDescent="0.2">
      <c r="A280" s="139"/>
      <c r="B280" s="139"/>
      <c r="C280" s="139"/>
      <c r="D280" s="139"/>
      <c r="E280" s="139"/>
      <c r="F280" s="139"/>
      <c r="G280" s="139"/>
      <c r="H280" s="139"/>
      <c r="I280" s="139"/>
      <c r="J280" s="139"/>
      <c r="K280" s="139"/>
      <c r="L280" s="139"/>
      <c r="M280" s="139"/>
      <c r="N280" s="139"/>
      <c r="O280" s="139"/>
      <c r="P280" s="139"/>
      <c r="Q280" s="139"/>
      <c r="R280" s="139"/>
      <c r="S280" s="139"/>
      <c r="T280" s="139"/>
      <c r="U280" s="139"/>
    </row>
    <row r="281" spans="1:21" ht="12.75" customHeight="1" x14ac:dyDescent="0.2">
      <c r="A281" s="139"/>
      <c r="B281" s="139"/>
      <c r="C281" s="139"/>
      <c r="D281" s="139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39"/>
      <c r="T281" s="139"/>
      <c r="U281" s="139"/>
    </row>
    <row r="282" spans="1:21" ht="12.75" customHeight="1" x14ac:dyDescent="0.2">
      <c r="A282" s="139"/>
      <c r="B282" s="139"/>
      <c r="C282" s="139"/>
      <c r="D282" s="139"/>
      <c r="E282" s="139"/>
      <c r="F282" s="139"/>
      <c r="G282" s="139"/>
      <c r="H282" s="139"/>
      <c r="I282" s="139"/>
      <c r="J282" s="139"/>
      <c r="K282" s="139"/>
      <c r="L282" s="139"/>
      <c r="M282" s="139"/>
      <c r="N282" s="139"/>
      <c r="O282" s="139"/>
      <c r="P282" s="139"/>
      <c r="Q282" s="139"/>
      <c r="R282" s="139"/>
      <c r="S282" s="139"/>
      <c r="T282" s="139"/>
      <c r="U282" s="139"/>
    </row>
    <row r="283" spans="1:21" ht="12.75" customHeight="1" x14ac:dyDescent="0.2">
      <c r="A283" s="139"/>
      <c r="B283" s="139"/>
      <c r="C283" s="139"/>
      <c r="D283" s="139"/>
      <c r="E283" s="139"/>
      <c r="F283" s="139"/>
      <c r="G283" s="139"/>
      <c r="H283" s="139"/>
      <c r="I283" s="139"/>
      <c r="J283" s="139"/>
      <c r="K283" s="139"/>
      <c r="L283" s="139"/>
      <c r="M283" s="139"/>
      <c r="N283" s="139"/>
      <c r="O283" s="139"/>
      <c r="P283" s="139"/>
      <c r="Q283" s="139"/>
      <c r="R283" s="139"/>
      <c r="S283" s="139"/>
      <c r="T283" s="139"/>
      <c r="U283" s="139"/>
    </row>
    <row r="284" spans="1:21" ht="12.75" customHeight="1" x14ac:dyDescent="0.2">
      <c r="A284" s="139"/>
      <c r="B284" s="139"/>
      <c r="C284" s="139"/>
      <c r="D284" s="139"/>
      <c r="E284" s="139"/>
      <c r="F284" s="139"/>
      <c r="G284" s="139"/>
      <c r="H284" s="139"/>
      <c r="I284" s="139"/>
      <c r="J284" s="139"/>
      <c r="K284" s="139"/>
      <c r="L284" s="139"/>
      <c r="M284" s="139"/>
      <c r="N284" s="139"/>
      <c r="O284" s="139"/>
      <c r="P284" s="139"/>
      <c r="Q284" s="139"/>
      <c r="R284" s="139"/>
      <c r="S284" s="139"/>
      <c r="T284" s="139"/>
      <c r="U284" s="139"/>
    </row>
    <row r="285" spans="1:21" ht="12.75" customHeight="1" x14ac:dyDescent="0.2">
      <c r="A285" s="139"/>
      <c r="B285" s="139"/>
      <c r="C285" s="139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39"/>
      <c r="S285" s="139"/>
      <c r="T285" s="139"/>
      <c r="U285" s="139"/>
    </row>
    <row r="286" spans="1:21" ht="12.75" customHeight="1" x14ac:dyDescent="0.2">
      <c r="A286" s="139"/>
      <c r="B286" s="139"/>
      <c r="C286" s="139"/>
      <c r="D286" s="139"/>
      <c r="E286" s="139"/>
      <c r="F286" s="139"/>
      <c r="G286" s="139"/>
      <c r="H286" s="139"/>
      <c r="I286" s="139"/>
      <c r="J286" s="139"/>
      <c r="K286" s="139"/>
      <c r="L286" s="139"/>
      <c r="M286" s="139"/>
      <c r="N286" s="139"/>
      <c r="O286" s="139"/>
      <c r="P286" s="139"/>
      <c r="Q286" s="139"/>
      <c r="R286" s="139"/>
      <c r="S286" s="139"/>
      <c r="T286" s="139"/>
      <c r="U286" s="139"/>
    </row>
    <row r="287" spans="1:21" ht="12.75" customHeight="1" x14ac:dyDescent="0.2">
      <c r="A287" s="139"/>
      <c r="B287" s="139"/>
      <c r="C287" s="139"/>
      <c r="D287" s="139"/>
      <c r="E287" s="139"/>
      <c r="F287" s="139"/>
      <c r="G287" s="139"/>
      <c r="H287" s="139"/>
      <c r="I287" s="139"/>
      <c r="J287" s="139"/>
      <c r="K287" s="139"/>
      <c r="L287" s="139"/>
      <c r="M287" s="139"/>
      <c r="N287" s="139"/>
      <c r="O287" s="139"/>
      <c r="P287" s="139"/>
      <c r="Q287" s="139"/>
      <c r="R287" s="139"/>
      <c r="S287" s="139"/>
      <c r="T287" s="139"/>
      <c r="U287" s="139"/>
    </row>
    <row r="288" spans="1:21" ht="12.75" customHeight="1" x14ac:dyDescent="0.2">
      <c r="A288" s="139"/>
      <c r="B288" s="139"/>
      <c r="C288" s="139"/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</row>
    <row r="289" spans="1:21" ht="12.75" customHeight="1" x14ac:dyDescent="0.2">
      <c r="A289" s="139"/>
      <c r="B289" s="139"/>
      <c r="C289" s="139"/>
      <c r="D289" s="139"/>
      <c r="E289" s="139"/>
      <c r="F289" s="139"/>
      <c r="G289" s="139"/>
      <c r="H289" s="139"/>
      <c r="I289" s="139"/>
      <c r="J289" s="139"/>
      <c r="K289" s="139"/>
      <c r="L289" s="139"/>
      <c r="M289" s="139"/>
      <c r="N289" s="139"/>
      <c r="O289" s="139"/>
      <c r="P289" s="139"/>
      <c r="Q289" s="139"/>
      <c r="R289" s="139"/>
      <c r="S289" s="139"/>
      <c r="T289" s="139"/>
      <c r="U289" s="139"/>
    </row>
    <row r="290" spans="1:21" ht="15.75" customHeight="1" x14ac:dyDescent="0.2"/>
    <row r="291" spans="1:21" ht="15.75" customHeight="1" x14ac:dyDescent="0.2"/>
    <row r="292" spans="1:21" ht="15.75" customHeight="1" x14ac:dyDescent="0.2"/>
    <row r="293" spans="1:21" ht="15.75" customHeight="1" x14ac:dyDescent="0.2"/>
    <row r="294" spans="1:21" ht="15.75" customHeight="1" x14ac:dyDescent="0.2"/>
    <row r="295" spans="1:21" ht="15.75" customHeight="1" x14ac:dyDescent="0.2"/>
    <row r="296" spans="1:21" ht="15.75" customHeight="1" x14ac:dyDescent="0.2"/>
    <row r="297" spans="1:21" ht="15.75" customHeight="1" x14ac:dyDescent="0.2"/>
    <row r="298" spans="1:21" ht="15.75" customHeight="1" x14ac:dyDescent="0.2"/>
    <row r="299" spans="1:21" ht="15.75" customHeight="1" x14ac:dyDescent="0.2"/>
    <row r="300" spans="1:21" ht="15.75" customHeight="1" x14ac:dyDescent="0.2"/>
    <row r="301" spans="1:21" ht="15.75" customHeight="1" x14ac:dyDescent="0.2"/>
    <row r="302" spans="1:21" ht="15.75" customHeight="1" x14ac:dyDescent="0.2"/>
    <row r="303" spans="1:21" ht="15.75" customHeight="1" x14ac:dyDescent="0.2"/>
    <row r="304" spans="1:21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90551181102362199" right="0.51181102362204722" top="0.74803149606299213" bottom="0.74803149606299213" header="0" footer="0"/>
  <pageSetup paperSize="9" scale="7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2</vt:i4>
      </vt:variant>
    </vt:vector>
  </HeadingPairs>
  <TitlesOfParts>
    <vt:vector size="8" baseType="lpstr">
      <vt:lpstr>1. Retroescavadeira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Burmeister Martins</dc:creator>
  <cp:lastModifiedBy>Usuário</cp:lastModifiedBy>
  <dcterms:created xsi:type="dcterms:W3CDTF">2000-12-13T10:02:50Z</dcterms:created>
  <dcterms:modified xsi:type="dcterms:W3CDTF">2023-07-20T18:56:44Z</dcterms:modified>
</cp:coreProperties>
</file>