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idrojateamento" sheetId="1" r:id="rId4"/>
    <sheet state="visible" name="2.Encargos Sociais" sheetId="2" r:id="rId5"/>
    <sheet state="visible" name="3.CAGED" sheetId="3" r:id="rId6"/>
    <sheet state="visible" name="4.BDI" sheetId="4" r:id="rId7"/>
    <sheet state="visible" name="5. Depreciação" sheetId="5" r:id="rId8"/>
    <sheet state="visible" name="6.Remuneração de capital" sheetId="6" r:id="rId9"/>
  </sheets>
  <definedNames>
    <definedName name="AbaRemun">'6.Remuneração de capital'!$A$1</definedName>
    <definedName name="AbaDeprec">'5. Depreciação'!$A$1</definedName>
    <definedName hidden="1" name="Google_Sheet_Link_1983329609">AbaRemun</definedName>
    <definedName hidden="1" name="Google_Sheet_Link_883616420">AbaDeprec</definedName>
  </definedNames>
  <calcPr/>
  <extLst>
    <ext uri="GoogleSheetsCustomDataVersion2">
      <go:sheetsCustomData xmlns:go="http://customooxmlschemas.google.com/" r:id="rId10" roundtripDataChecksum="ekXgeJ4Pyl2O2ExKZa1J7f1ze9t/hsy6ed1MtaOcbwE="/>
    </ext>
  </extLst>
</workbook>
</file>

<file path=xl/sharedStrings.xml><?xml version="1.0" encoding="utf-8"?>
<sst xmlns="http://schemas.openxmlformats.org/spreadsheetml/2006/main" count="396" uniqueCount="260">
  <si>
    <t xml:space="preserve">1. Locação de hidrojateamento </t>
  </si>
  <si>
    <t>Planilha de Composição de Custos</t>
  </si>
  <si>
    <t>Orçamento Sintético</t>
  </si>
  <si>
    <t>Descrição do Item</t>
  </si>
  <si>
    <t>Custo (R$/mês)</t>
  </si>
  <si>
    <t>%</t>
  </si>
  <si>
    <t xml:space="preserve">     3.1.1. Depreciação     </t>
  </si>
  <si>
    <t xml:space="preserve">     3.1.2. Remuneração do Capital    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</si>
  <si>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</si>
  <si>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</si>
  <si>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</si>
  <si>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</si>
  <si>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</si>
  <si>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</si>
  <si>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</si>
  <si>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</si>
  <si>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Motorista</t>
  </si>
  <si>
    <t>Discriminação</t>
  </si>
  <si>
    <t>Unidade</t>
  </si>
  <si>
    <t>Custo unitário</t>
  </si>
  <si>
    <t>Subtotal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</si>
  <si>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</si>
  <si>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</si>
  <si>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</si>
  <si>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</si>
  <si>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</si>
  <si>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</si>
  <si>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</si>
  <si>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</si>
  <si>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</si>
  <si>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</si>
  <si>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</si>
  <si>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</si>
  <si>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</si>
  <si>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</si>
  <si>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</si>
  <si>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</si>
  <si>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</si>
  <si>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</si>
  <si>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</si>
  <si>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1.3. Vale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</si>
  <si>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</si>
  <si>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</si>
  <si>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</si>
  <si>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</si>
  <si>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</si>
  <si>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</si>
  <si>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</si>
  <si>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</si>
  <si>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</si>
  <si>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unidade</t>
  </si>
  <si>
    <t>1.5. Auxílio Alimentação (mensal)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</si>
  <si>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</si>
  <si>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</si>
  <si>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</si>
  <si>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</si>
  <si>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</si>
  <si>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</si>
  <si>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Camiseta e calça</t>
  </si>
  <si>
    <t>Macacão de proteção</t>
  </si>
  <si>
    <t>Luva</t>
  </si>
  <si>
    <t>Protetor auricular</t>
  </si>
  <si>
    <t>Óculos</t>
  </si>
  <si>
    <t>Botina de borracha</t>
  </si>
  <si>
    <t>par</t>
  </si>
  <si>
    <t>Custo Mensal com Uniformes e EPIs (R$/mês)</t>
  </si>
  <si>
    <t>3. Veículos e Equipamentos</t>
  </si>
  <si>
    <t>3.1. Caminhão</t>
  </si>
  <si>
    <t>3.1.1. Depreciação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</si>
  <si>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</si>
  <si>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</si>
  <si>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</si>
  <si>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</si>
  <si>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</si>
  <si>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</si>
  <si>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</si>
  <si>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</si>
  <si>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</si>
  <si>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</si>
  <si>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</si>
  <si>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</si>
  <si>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</si>
  <si>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</si>
  <si>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</si>
  <si>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</si>
  <si>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</si>
  <si>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</si>
  <si>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</si>
  <si>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</si>
  <si>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</si>
  <si>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</si>
  <si>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</si>
  <si>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</si>
  <si>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</si>
  <si>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</si>
  <si>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</si>
  <si>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</si>
  <si>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</si>
  <si>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</si>
  <si>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</si>
  <si>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</si>
  <si>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</si>
  <si>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</si>
  <si>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</si>
  <si>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</si>
  <si>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</si>
  <si>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</si>
  <si>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</si>
  <si>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</si>
  <si>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manutenção dos caminhões</t>
  </si>
  <si>
    <t>R$/km rodado</t>
  </si>
  <si>
    <t>3.1.6. Pneus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</si>
  <si>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</si>
  <si>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jogo de pneus</t>
  </si>
  <si>
    <t>Número de recapagens por pneu</t>
  </si>
  <si>
    <t>Custo de recapagem</t>
  </si>
  <si>
    <r>
      <rPr>
        <rFont val="Arial"/>
        <color theme="1"/>
        <sz val="10.0"/>
      </rPr>
      <t>Custo jg. compl. + 1</t>
    </r>
    <r>
      <rPr>
        <rFont val="Arial"/>
        <color theme="1"/>
        <sz val="10.0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</si>
  <si>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</si>
  <si>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</si>
  <si>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</si>
  <si>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</si>
  <si>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</si>
  <si>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</si>
  <si>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</si>
  <si>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</si>
  <si>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</si>
  <si>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</si>
  <si>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</si>
  <si>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</si>
  <si>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</si>
  <si>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</si>
  <si>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</si>
  <si>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</si>
  <si>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</si>
  <si>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</si>
  <si>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</si>
  <si>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</si>
  <si>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</si>
  <si>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</si>
  <si>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</si>
  <si>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</si>
  <si>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Equipamento combinado composto por sistema de hidrojateamento e de sucção a alto vácuo para trabalhos simultâneos ou isoladamente.</t>
  </si>
  <si>
    <t>No custo do chassis está comtemplado caminhão e equipamento, conforme descrição acima.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</si>
  <si>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</si>
  <si>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</si>
  <si>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</si>
  <si>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</si>
  <si>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</si>
  <si>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</si>
  <si>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</si>
  <si>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</si>
  <si>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</si>
  <si>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</si>
  <si>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</si>
  <si>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</si>
  <si>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</si>
  <si>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</si>
  <si>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</si>
  <si>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</si>
  <si>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</si>
  <si>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</si>
  <si>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</si>
  <si>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</si>
  <si>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</si>
  <si>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</si>
  <si>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</si>
  <si>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</si>
  <si>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</si>
  <si>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</si>
  <si>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</si>
  <si>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</si>
  <si>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</si>
  <si>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</si>
  <si>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</si>
  <si>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</si>
  <si>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</si>
  <si>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</si>
  <si>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</si>
  <si>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</si>
  <si>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</si>
  <si>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</si>
  <si>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</si>
  <si>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</si>
  <si>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</si>
  <si>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</si>
  <si>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</si>
  <si>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</si>
  <si>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</si>
  <si>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</si>
  <si>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</si>
  <si>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</si>
  <si>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</si>
  <si>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</si>
  <si>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</si>
  <si>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</si>
  <si>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</si>
  <si>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</si>
  <si>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</si>
  <si>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</t>
  </si>
  <si>
    <t>3. CAGED</t>
  </si>
  <si>
    <t>Rio Grande do Sul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</si>
  <si>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</si>
  <si>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</si>
  <si>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</si>
  <si>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</si>
  <si>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</si>
  <si>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</si>
  <si>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</si>
  <si>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</si>
  <si>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</si>
  <si>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</si>
  <si>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</si>
  <si>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</si>
  <si>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</si>
  <si>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</si>
  <si>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</si>
  <si>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</si>
  <si>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</si>
  <si>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</si>
  <si>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</si>
  <si>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</si>
  <si>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</si>
  <si>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</si>
  <si>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</si>
  <si>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</si>
  <si>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</si>
  <si>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</si>
  <si>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</si>
  <si>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</si>
  <si>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</si>
  <si>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</si>
  <si>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</si>
  <si>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</si>
  <si>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</si>
  <si>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</si>
  <si>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</si>
  <si>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</si>
  <si>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</si>
  <si>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</si>
  <si>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</si>
  <si>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</si>
  <si>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</si>
  <si>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</si>
  <si>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</si>
  <si>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</si>
  <si>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</si>
  <si>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</si>
  <si>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</si>
  <si>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3.1. Veículo Trator 75hp com roçadeira articulada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</si>
  <si>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</si>
  <si>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</si>
  <si>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</si>
  <si>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</si>
  <si>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</si>
  <si>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rFont val="Arial"/>
        <color theme="1"/>
        <sz val="12.0"/>
      </rPr>
      <t>J</t>
    </r>
    <r>
      <rPr>
        <rFont val="Arial"/>
        <color rgb="FF000000"/>
        <sz val="12.0"/>
        <vertAlign val="subscript"/>
      </rPr>
      <t>m</t>
    </r>
    <r>
      <rPr>
        <rFont val="Arial"/>
        <color rgb="FF000000"/>
        <sz val="12.0"/>
      </rPr>
      <t xml:space="preserve"> = remuneração de capital mensal</t>
    </r>
  </si>
  <si>
    <t>i = taxa de juros do mercado (sugere-se adotar a taxa SELIC)</t>
  </si>
  <si>
    <t>Im = investimento médio</t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</si>
  <si>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0</t>
    </r>
    <r>
      <rPr>
        <rFont val="Arial"/>
        <color rgb="FF000000"/>
        <sz val="12.0"/>
      </rPr>
      <t xml:space="preserve"> = valor inicial do bem</t>
    </r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</si>
  <si>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r</t>
    </r>
    <r>
      <rPr>
        <rFont val="Arial"/>
        <color rgb="FF000000"/>
        <sz val="12.0"/>
      </rPr>
      <t xml:space="preserve"> = valor residual do bem</t>
    </r>
  </si>
  <si>
    <t>n = vida útil do bem em anos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</si>
</sst>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24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u/>
      <sz val="10.0"/>
      <color rgb="FF0000FF"/>
      <name val="Arial"/>
    </font>
    <font>
      <b/>
      <sz val="9.0"/>
      <color theme="1"/>
      <name val="Arial"/>
    </font>
    <font>
      <sz val="8.0"/>
      <color theme="1"/>
      <name val="Arial"/>
    </font>
    <font>
      <u/>
      <sz val="10.0"/>
      <color rgb="FF0000FF"/>
      <name val="Arial"/>
    </font>
    <font>
      <sz val="10.0"/>
      <color rgb="FFFF0000"/>
      <name val="Arial"/>
    </font>
    <font>
      <sz val="9.0"/>
      <color theme="1"/>
      <name val="Arial"/>
    </font>
    <font>
      <i/>
      <sz val="10.0"/>
      <color theme="1"/>
      <name val="Arial"/>
    </font>
    <font>
      <b/>
      <sz val="10.0"/>
      <color rgb="FF000000"/>
      <name val="Arial"/>
    </font>
    <font>
      <sz val="13.0"/>
      <color rgb="FF4A4A4A"/>
      <name val="Calibri"/>
    </font>
    <font>
      <color theme="1"/>
      <name val="Arial"/>
    </font>
    <font>
      <b/>
      <color theme="1"/>
      <name val="Arial"/>
    </font>
    <font>
      <b/>
      <sz val="12.0"/>
      <color rgb="FFFF0000"/>
      <name val="Arial"/>
    </font>
    <font>
      <sz val="10.0"/>
      <color theme="1"/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2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164" xfId="0" applyAlignment="1" applyFont="1" applyNumberFormat="1">
      <alignment vertical="center"/>
    </xf>
    <xf borderId="0" fillId="0" fontId="4" numFmtId="0" xfId="0" applyAlignment="1" applyFont="1">
      <alignment vertical="center"/>
    </xf>
    <xf borderId="4" fillId="2" fontId="5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1" numFmtId="0" xfId="0" applyAlignment="1" applyBorder="1" applyFont="1">
      <alignment vertical="center"/>
    </xf>
    <xf borderId="8" fillId="0" fontId="1" numFmtId="164" xfId="0" applyAlignment="1" applyBorder="1" applyFont="1" applyNumberFormat="1">
      <alignment vertical="center"/>
    </xf>
    <xf borderId="9" fillId="2" fontId="6" numFmtId="164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7" numFmtId="164" xfId="0" applyAlignment="1" applyBorder="1" applyFont="1" applyNumberFormat="1">
      <alignment horizontal="center" vertical="center"/>
    </xf>
    <xf borderId="13" fillId="0" fontId="1" numFmtId="164" xfId="0" applyAlignment="1" applyBorder="1" applyFont="1" applyNumberFormat="1">
      <alignment vertical="center"/>
    </xf>
    <xf borderId="13" fillId="0" fontId="7" numFmtId="164" xfId="0" applyAlignment="1" applyBorder="1" applyFont="1" applyNumberFormat="1">
      <alignment vertical="center"/>
    </xf>
    <xf borderId="14" fillId="0" fontId="7" numFmtId="164" xfId="0" applyAlignment="1" applyBorder="1" applyFont="1" applyNumberFormat="1">
      <alignment vertical="center"/>
    </xf>
    <xf borderId="15" fillId="0" fontId="7" numFmtId="164" xfId="0" applyAlignment="1" applyBorder="1" applyFont="1" applyNumberFormat="1">
      <alignment horizontal="center" vertical="center"/>
    </xf>
    <xf borderId="16" fillId="0" fontId="7" numFmtId="164" xfId="0" applyAlignment="1" applyBorder="1" applyFont="1" applyNumberFormat="1">
      <alignment vertical="center"/>
    </xf>
    <xf borderId="17" fillId="0" fontId="7" numFmtId="164" xfId="0" applyAlignment="1" applyBorder="1" applyFont="1" applyNumberFormat="1">
      <alignment vertical="center"/>
    </xf>
    <xf borderId="18" fillId="0" fontId="7" numFmtId="165" xfId="0" applyAlignment="1" applyBorder="1" applyFont="1" applyNumberFormat="1">
      <alignment vertical="center"/>
    </xf>
    <xf borderId="19" fillId="0" fontId="7" numFmtId="10" xfId="0" applyAlignment="1" applyBorder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7" numFmtId="0" xfId="0" applyAlignment="1" applyFont="1">
      <alignment vertical="center"/>
    </xf>
    <xf borderId="16" fillId="0" fontId="1" numFmtId="164" xfId="0" applyAlignment="1" applyBorder="1" applyFont="1" applyNumberFormat="1">
      <alignment vertical="center"/>
    </xf>
    <xf borderId="17" fillId="0" fontId="1" numFmtId="164" xfId="0" applyAlignment="1" applyBorder="1" applyFont="1" applyNumberFormat="1">
      <alignment vertical="center"/>
    </xf>
    <xf borderId="18" fillId="0" fontId="1" numFmtId="165" xfId="0" applyAlignment="1" applyBorder="1" applyFont="1" applyNumberFormat="1">
      <alignment vertical="center"/>
    </xf>
    <xf borderId="16" fillId="0" fontId="7" numFmtId="164" xfId="0" applyAlignment="1" applyBorder="1" applyFont="1" applyNumberFormat="1">
      <alignment horizontal="left" vertical="center"/>
    </xf>
    <xf borderId="17" fillId="0" fontId="3" numFmtId="0" xfId="0" applyBorder="1" applyFont="1"/>
    <xf borderId="17" fillId="0" fontId="7" numFmtId="4" xfId="0" applyAlignment="1" applyBorder="1" applyFont="1" applyNumberFormat="1">
      <alignment horizontal="center" vertical="center"/>
    </xf>
    <xf borderId="16" fillId="0" fontId="1" numFmtId="164" xfId="0" applyAlignment="1" applyBorder="1" applyFont="1" applyNumberFormat="1">
      <alignment horizontal="left" vertical="center"/>
    </xf>
    <xf borderId="17" fillId="0" fontId="1" numFmtId="4" xfId="0" applyAlignment="1" applyBorder="1" applyFont="1" applyNumberFormat="1">
      <alignment horizontal="center" vertical="center"/>
    </xf>
    <xf borderId="16" fillId="0" fontId="8" numFmtId="164" xfId="0" applyAlignment="1" applyBorder="1" applyFont="1" applyNumberFormat="1">
      <alignment horizontal="left" vertical="center"/>
    </xf>
    <xf borderId="20" fillId="0" fontId="7" numFmtId="165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left" vertical="center"/>
    </xf>
    <xf borderId="10" fillId="0" fontId="7" numFmtId="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vertical="center"/>
    </xf>
    <xf borderId="21" fillId="0" fontId="7" numFmtId="166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center" vertical="center"/>
    </xf>
    <xf borderId="22" fillId="0" fontId="3" numFmtId="0" xfId="0" applyBorder="1" applyFont="1"/>
    <xf borderId="23" fillId="0" fontId="7" numFmtId="164" xfId="0" applyAlignment="1" applyBorder="1" applyFont="1" applyNumberFormat="1">
      <alignment horizontal="right" vertical="center"/>
    </xf>
    <xf borderId="17" fillId="0" fontId="1" numFmtId="0" xfId="0" applyAlignment="1" applyBorder="1" applyFont="1">
      <alignment vertical="center"/>
    </xf>
    <xf borderId="24" fillId="0" fontId="1" numFmtId="1" xfId="0" applyAlignment="1" applyBorder="1" applyFont="1" applyNumberFormat="1">
      <alignment horizontal="center" vertical="center"/>
    </xf>
    <xf borderId="25" fillId="0" fontId="1" numFmtId="164" xfId="0" applyAlignment="1" applyBorder="1" applyFont="1" applyNumberFormat="1">
      <alignment vertical="center"/>
    </xf>
    <xf borderId="26" fillId="0" fontId="7" numFmtId="4" xfId="0" applyAlignment="1" applyBorder="1" applyFont="1" applyNumberFormat="1">
      <alignment vertical="center"/>
    </xf>
    <xf borderId="26" fillId="0" fontId="1" numFmtId="0" xfId="0" applyAlignment="1" applyBorder="1" applyFont="1">
      <alignment vertical="center"/>
    </xf>
    <xf borderId="27" fillId="0" fontId="1" numFmtId="1" xfId="0" applyAlignment="1" applyBorder="1" applyFont="1" applyNumberFormat="1">
      <alignment horizontal="center" vertical="center"/>
    </xf>
    <xf borderId="28" fillId="0" fontId="7" numFmtId="164" xfId="0" applyAlignment="1" applyBorder="1" applyFont="1" applyNumberFormat="1">
      <alignment vertical="center"/>
    </xf>
    <xf borderId="29" fillId="0" fontId="7" numFmtId="4" xfId="0" applyAlignment="1" applyBorder="1" applyFont="1" applyNumberFormat="1">
      <alignment vertical="center"/>
    </xf>
    <xf borderId="29" fillId="0" fontId="1" numFmtId="0" xfId="0" applyAlignment="1" applyBorder="1" applyFont="1">
      <alignment vertical="center"/>
    </xf>
    <xf borderId="30" fillId="0" fontId="7" numFmtId="1" xfId="0" applyAlignment="1" applyBorder="1" applyFont="1" applyNumberFormat="1">
      <alignment horizontal="center" vertical="center"/>
    </xf>
    <xf borderId="7" fillId="0" fontId="7" numFmtId="164" xfId="0" applyAlignment="1" applyBorder="1" applyFont="1" applyNumberFormat="1">
      <alignment vertical="center"/>
    </xf>
    <xf borderId="0" fillId="0" fontId="7" numFmtId="4" xfId="0" applyAlignment="1" applyFont="1" applyNumberFormat="1">
      <alignment vertical="center"/>
    </xf>
    <xf borderId="31" fillId="0" fontId="7" numFmtId="0" xfId="0" applyAlignment="1" applyBorder="1" applyFont="1">
      <alignment horizontal="center" vertical="center"/>
    </xf>
    <xf borderId="32" fillId="0" fontId="3" numFmtId="0" xfId="0" applyBorder="1" applyFont="1"/>
    <xf borderId="33" fillId="0" fontId="3" numFmtId="0" xfId="0" applyBorder="1" applyFont="1"/>
    <xf borderId="34" fillId="0" fontId="1" numFmtId="164" xfId="0" applyAlignment="1" applyBorder="1" applyFont="1" applyNumberFormat="1">
      <alignment vertical="center"/>
    </xf>
    <xf borderId="18" fillId="0" fontId="1" numFmtId="1" xfId="0" applyAlignment="1" applyBorder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9" fillId="0" fontId="7" numFmtId="164" xfId="0" applyAlignment="1" applyBorder="1" applyFont="1" applyNumberFormat="1">
      <alignment vertical="center"/>
    </xf>
    <xf borderId="35" fillId="3" fontId="7" numFmtId="9" xfId="0" applyAlignment="1" applyBorder="1" applyFill="1" applyFont="1" applyNumberFormat="1">
      <alignment vertical="center"/>
    </xf>
    <xf borderId="0" fillId="0" fontId="7" numFmtId="167" xfId="0" applyAlignment="1" applyFont="1" applyNumberFormat="1">
      <alignment horizontal="center" vertical="center"/>
    </xf>
    <xf borderId="36" fillId="4" fontId="9" numFmtId="0" xfId="0" applyAlignment="1" applyBorder="1" applyFill="1" applyFont="1">
      <alignment horizontal="center" vertical="center"/>
    </xf>
    <xf borderId="21" fillId="4" fontId="9" numFmtId="0" xfId="0" applyAlignment="1" applyBorder="1" applyFont="1">
      <alignment horizontal="center" vertical="center"/>
    </xf>
    <xf borderId="21" fillId="4" fontId="9" numFmtId="164" xfId="0" applyAlignment="1" applyBorder="1" applyFont="1" applyNumberFormat="1">
      <alignment horizontal="center" vertical="center"/>
    </xf>
    <xf borderId="37" fillId="4" fontId="9" numFmtId="164" xfId="0" applyAlignment="1" applyBorder="1" applyFont="1" applyNumberFormat="1">
      <alignment horizontal="center" vertical="center"/>
    </xf>
    <xf borderId="38" fillId="0" fontId="1" numFmtId="0" xfId="0" applyAlignment="1" applyBorder="1" applyFont="1">
      <alignment vertical="center"/>
    </xf>
    <xf borderId="38" fillId="0" fontId="1" numFmtId="0" xfId="0" applyAlignment="1" applyBorder="1" applyFont="1">
      <alignment horizontal="center" vertical="center"/>
    </xf>
    <xf borderId="39" fillId="3" fontId="1" numFmtId="164" xfId="0" applyAlignment="1" applyBorder="1" applyFont="1" applyNumberFormat="1">
      <alignment horizontal="center" readingOrder="0" vertical="center"/>
    </xf>
    <xf borderId="38" fillId="0" fontId="1" numFmtId="164" xfId="0" applyAlignment="1" applyBorder="1" applyFont="1" applyNumberFormat="1">
      <alignment horizontal="center" vertical="center"/>
    </xf>
    <xf borderId="39" fillId="5" fontId="1" numFmtId="164" xfId="0" applyAlignment="1" applyBorder="1" applyFill="1" applyFont="1" applyNumberFormat="1">
      <alignment horizontal="center" readingOrder="0" vertical="center"/>
    </xf>
    <xf borderId="18" fillId="0" fontId="1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8" fillId="3" fontId="1" numFmtId="2" xfId="0" applyAlignment="1" applyBorder="1" applyFont="1" applyNumberFormat="1">
      <alignment horizontal="center" vertical="center"/>
    </xf>
    <xf borderId="18" fillId="0" fontId="1" numFmtId="164" xfId="0" applyAlignment="1" applyBorder="1" applyFont="1" applyNumberFormat="1">
      <alignment horizontal="center" vertical="center"/>
    </xf>
    <xf borderId="18" fillId="3" fontId="1" numFmtId="1" xfId="0" applyAlignment="1" applyBorder="1" applyFont="1" applyNumberFormat="1">
      <alignment horizontal="center" vertical="center"/>
    </xf>
    <xf borderId="18" fillId="3" fontId="1" numFmtId="0" xfId="0" applyAlignment="1" applyBorder="1" applyFont="1">
      <alignment horizontal="center" vertical="center"/>
    </xf>
    <xf borderId="18" fillId="5" fontId="1" numFmtId="164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18" fillId="0" fontId="7" numFmtId="164" xfId="0" applyAlignment="1" applyBorder="1" applyFont="1" applyNumberFormat="1">
      <alignment horizontal="center" vertical="center"/>
    </xf>
    <xf borderId="18" fillId="6" fontId="1" numFmtId="10" xfId="0" applyAlignment="1" applyBorder="1" applyFill="1" applyFont="1" applyNumberFormat="1">
      <alignment horizontal="center" vertical="center"/>
    </xf>
    <xf borderId="17" fillId="0" fontId="7" numFmtId="0" xfId="0" applyAlignment="1" applyBorder="1" applyFont="1">
      <alignment horizontal="center" vertical="center"/>
    </xf>
    <xf borderId="17" fillId="0" fontId="7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right" vertical="center"/>
    </xf>
    <xf borderId="18" fillId="0" fontId="1" numFmtId="164" xfId="0" applyAlignment="1" applyBorder="1" applyFont="1" applyNumberFormat="1">
      <alignment vertical="center"/>
    </xf>
    <xf borderId="35" fillId="4" fontId="7" numFmtId="164" xfId="0" applyAlignment="1" applyBorder="1" applyFont="1" applyNumberFormat="1">
      <alignment horizontal="center" vertical="center"/>
    </xf>
    <xf borderId="39" fillId="3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" numFmtId="168" xfId="0" applyAlignment="1" applyFont="1" applyNumberFormat="1">
      <alignment vertical="center"/>
    </xf>
    <xf borderId="18" fillId="0" fontId="1" numFmtId="167" xfId="0" applyAlignment="1" applyBorder="1" applyFont="1" applyNumberFormat="1">
      <alignment horizontal="center" vertical="center"/>
    </xf>
    <xf borderId="40" fillId="3" fontId="1" numFmtId="164" xfId="0" applyAlignment="1" applyBorder="1" applyFont="1" applyNumberFormat="1">
      <alignment readingOrder="0" vertical="center"/>
    </xf>
    <xf borderId="40" fillId="3" fontId="1" numFmtId="0" xfId="0" applyAlignment="1" applyBorder="1" applyFont="1">
      <alignment vertical="center"/>
    </xf>
    <xf borderId="18" fillId="5" fontId="1" numFmtId="167" xfId="0" applyAlignment="1" applyBorder="1" applyFont="1" applyNumberFormat="1">
      <alignment vertical="center"/>
    </xf>
    <xf borderId="0" fillId="0" fontId="1" numFmtId="0" xfId="0" applyAlignment="1" applyFont="1">
      <alignment readingOrder="0" vertical="center"/>
    </xf>
    <xf borderId="41" fillId="5" fontId="10" numFmtId="0" xfId="0" applyAlignment="1" applyBorder="1" applyFont="1">
      <alignment horizontal="left" vertical="center"/>
    </xf>
    <xf borderId="42" fillId="0" fontId="3" numFmtId="0" xfId="0" applyBorder="1" applyFont="1"/>
    <xf borderId="43" fillId="0" fontId="3" numFmtId="0" xfId="0" applyBorder="1" applyFont="1"/>
    <xf borderId="44" fillId="4" fontId="7" numFmtId="164" xfId="0" applyAlignment="1" applyBorder="1" applyFont="1" applyNumberFormat="1">
      <alignment vertical="center"/>
    </xf>
    <xf borderId="45" fillId="0" fontId="1" numFmtId="0" xfId="0" applyAlignment="1" applyBorder="1" applyFont="1">
      <alignment vertical="center"/>
    </xf>
    <xf borderId="46" fillId="0" fontId="1" numFmtId="167" xfId="0" applyAlignment="1" applyBorder="1" applyFont="1" applyNumberFormat="1">
      <alignment vertical="center"/>
    </xf>
    <xf borderId="18" fillId="3" fontId="1" numFmtId="164" xfId="0" applyAlignment="1" applyBorder="1" applyFont="1" applyNumberFormat="1">
      <alignment horizontal="center" vertical="center"/>
    </xf>
    <xf borderId="46" fillId="0" fontId="1" numFmtId="164" xfId="0" applyAlignment="1" applyBorder="1" applyFont="1" applyNumberFormat="1">
      <alignment vertical="center"/>
    </xf>
    <xf borderId="18" fillId="0" fontId="1" numFmtId="167" xfId="0" applyAlignment="1" applyBorder="1" applyFont="1" applyNumberFormat="1">
      <alignment vertical="center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1" fillId="0" fontId="7" numFmtId="164" xfId="0" applyAlignment="1" applyBorder="1" applyFont="1" applyNumberFormat="1">
      <alignment vertical="center"/>
    </xf>
    <xf borderId="21" fillId="4" fontId="9" numFmtId="0" xfId="0" applyAlignment="1" applyBorder="1" applyFont="1">
      <alignment horizontal="center" shrinkToFit="0" vertical="center" wrapText="1"/>
    </xf>
    <xf borderId="18" fillId="3" fontId="1" numFmtId="13" xfId="0" applyAlignment="1" applyBorder="1" applyFont="1" applyNumberFormat="1">
      <alignment vertical="center"/>
    </xf>
    <xf borderId="18" fillId="3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10" fillId="0" fontId="1" numFmtId="164" xfId="0" applyAlignment="1" applyBorder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44" fillId="4" fontId="7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vertical="center"/>
    </xf>
    <xf borderId="0" fillId="0" fontId="1" numFmtId="164" xfId="0" applyAlignment="1" applyFont="1" applyNumberFormat="1">
      <alignment readingOrder="0" vertical="center"/>
    </xf>
    <xf borderId="0" fillId="0" fontId="1" numFmtId="164" xfId="0" applyAlignment="1" applyFont="1" applyNumberFormat="1">
      <alignment horizontal="center" vertical="center"/>
    </xf>
    <xf borderId="18" fillId="6" fontId="1" numFmtId="164" xfId="0" applyAlignment="1" applyBorder="1" applyFont="1" applyNumberFormat="1">
      <alignment horizontal="center" vertical="center"/>
    </xf>
    <xf borderId="47" fillId="0" fontId="7" numFmtId="0" xfId="0" applyAlignment="1" applyBorder="1" applyFont="1">
      <alignment vertical="center"/>
    </xf>
    <xf borderId="47" fillId="0" fontId="7" numFmtId="0" xfId="0" applyAlignment="1" applyBorder="1" applyFont="1">
      <alignment horizontal="center" vertical="center"/>
    </xf>
    <xf borderId="47" fillId="0" fontId="7" numFmtId="164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horizontal="center" vertical="center"/>
    </xf>
    <xf borderId="48" fillId="0" fontId="7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49" fillId="4" fontId="9" numFmtId="0" xfId="0" applyAlignment="1" applyBorder="1" applyFont="1">
      <alignment horizontal="center" vertical="center"/>
    </xf>
    <xf borderId="50" fillId="4" fontId="9" numFmtId="0" xfId="0" applyAlignment="1" applyBorder="1" applyFont="1">
      <alignment horizontal="center" vertical="center"/>
    </xf>
    <xf borderId="50" fillId="4" fontId="9" numFmtId="164" xfId="0" applyAlignment="1" applyBorder="1" applyFont="1" applyNumberFormat="1">
      <alignment horizontal="center" vertical="center"/>
    </xf>
    <xf borderId="18" fillId="3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1" numFmtId="3" xfId="0" applyAlignment="1" applyFont="1" applyNumberFormat="1">
      <alignment vertical="center"/>
    </xf>
    <xf borderId="18" fillId="3" fontId="1" numFmtId="3" xfId="0" applyAlignment="1" applyBorder="1" applyFont="1" applyNumberFormat="1">
      <alignment vertical="center"/>
    </xf>
    <xf borderId="18" fillId="3" fontId="1" numFmtId="4" xfId="0" applyAlignment="1" applyBorder="1" applyFont="1" applyNumberFormat="1">
      <alignment horizontal="center" vertical="center"/>
    </xf>
    <xf borderId="18" fillId="3" fontId="1" numFmtId="169" xfId="0" applyAlignment="1" applyBorder="1" applyFont="1" applyNumberFormat="1">
      <alignment horizontal="center" readingOrder="0" vertical="center"/>
    </xf>
    <xf borderId="18" fillId="0" fontId="1" numFmtId="169" xfId="0" applyAlignment="1" applyBorder="1" applyFont="1" applyNumberFormat="1">
      <alignment horizontal="center" vertical="center"/>
    </xf>
    <xf borderId="18" fillId="3" fontId="1" numFmtId="4" xfId="0" applyAlignment="1" applyBorder="1" applyFont="1" applyNumberFormat="1">
      <alignment horizontal="center" readingOrder="0" vertical="center"/>
    </xf>
    <xf borderId="18" fillId="3" fontId="1" numFmtId="164" xfId="0" applyAlignment="1" applyBorder="1" applyFont="1" applyNumberFormat="1">
      <alignment horizontal="center" readingOrder="0" vertical="center"/>
    </xf>
    <xf borderId="18" fillId="0" fontId="7" numFmtId="167" xfId="0" applyAlignment="1" applyBorder="1" applyFont="1" applyNumberFormat="1">
      <alignment horizontal="center" vertical="center"/>
    </xf>
    <xf borderId="18" fillId="0" fontId="7" numFmtId="169" xfId="0" applyAlignment="1" applyBorder="1" applyFont="1" applyNumberFormat="1">
      <alignment horizontal="center" vertical="center"/>
    </xf>
    <xf borderId="39" fillId="3" fontId="1" numFmtId="0" xfId="0" applyAlignment="1" applyBorder="1" applyFont="1">
      <alignment horizontal="center" vertical="center"/>
    </xf>
    <xf borderId="18" fillId="3" fontId="1" numFmtId="3" xfId="0" applyAlignment="1" applyBorder="1" applyFont="1" applyNumberFormat="1">
      <alignment horizontal="center" vertical="center"/>
    </xf>
    <xf borderId="18" fillId="0" fontId="13" numFmtId="0" xfId="0" applyAlignment="1" applyBorder="1" applyFont="1">
      <alignment horizontal="center" vertical="center"/>
    </xf>
    <xf borderId="18" fillId="0" fontId="14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11" fillId="0" fontId="7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vertical="center"/>
    </xf>
    <xf borderId="9" fillId="0" fontId="7" numFmtId="0" xfId="0" applyAlignment="1" applyBorder="1" applyFont="1">
      <alignment horizontal="left" vertical="center"/>
    </xf>
    <xf borderId="10" fillId="0" fontId="7" numFmtId="0" xfId="0" applyAlignment="1" applyBorder="1" applyFont="1">
      <alignment horizontal="right" vertical="center"/>
    </xf>
    <xf borderId="10" fillId="0" fontId="7" numFmtId="0" xfId="0" applyAlignment="1" applyBorder="1" applyFont="1">
      <alignment horizontal="center" vertical="center"/>
    </xf>
    <xf borderId="10" fillId="0" fontId="7" numFmtId="164" xfId="0" applyAlignment="1" applyBorder="1" applyFont="1" applyNumberFormat="1">
      <alignment horizontal="center" vertical="center"/>
    </xf>
    <xf borderId="37" fillId="7" fontId="7" numFmtId="1" xfId="0" applyAlignment="1" applyBorder="1" applyFill="1" applyFont="1" applyNumberFormat="1">
      <alignment horizontal="center" readingOrder="0" vertical="center"/>
    </xf>
    <xf borderId="51" fillId="8" fontId="15" numFmtId="164" xfId="0" applyAlignment="1" applyBorder="1" applyFill="1" applyFont="1" applyNumberFormat="1">
      <alignment horizontal="center"/>
    </xf>
    <xf borderId="35" fillId="2" fontId="7" numFmtId="4" xfId="0" applyAlignment="1" applyBorder="1" applyFont="1" applyNumberFormat="1">
      <alignment horizontal="center" vertical="center"/>
    </xf>
    <xf borderId="0" fillId="8" fontId="16" numFmtId="0" xfId="0" applyAlignment="1" applyFont="1">
      <alignment readingOrder="0"/>
    </xf>
    <xf borderId="0" fillId="0" fontId="17" numFmtId="0" xfId="0" applyFont="1"/>
    <xf borderId="0" fillId="0" fontId="17" numFmtId="4" xfId="0" applyFont="1" applyNumberFormat="1"/>
    <xf borderId="0" fillId="0" fontId="17" numFmtId="164" xfId="0" applyFont="1" applyNumberFormat="1"/>
    <xf borderId="0" fillId="0" fontId="17" numFmtId="0" xfId="0" applyAlignment="1" applyFont="1">
      <alignment vertical="bottom"/>
    </xf>
    <xf borderId="29" fillId="0" fontId="17" numFmtId="4" xfId="0" applyAlignment="1" applyBorder="1" applyFont="1" applyNumberFormat="1">
      <alignment vertical="bottom"/>
    </xf>
    <xf borderId="0" fillId="0" fontId="17" numFmtId="4" xfId="0" applyAlignment="1" applyFont="1" applyNumberFormat="1">
      <alignment vertical="bottom"/>
    </xf>
    <xf borderId="0" fillId="0" fontId="17" numFmtId="164" xfId="0" applyAlignment="1" applyFont="1" applyNumberFormat="1">
      <alignment vertical="bottom"/>
    </xf>
    <xf borderId="0" fillId="0" fontId="17" numFmtId="0" xfId="0" applyAlignment="1" applyFont="1">
      <alignment vertical="bottom"/>
    </xf>
    <xf borderId="25" fillId="2" fontId="2" numFmtId="4" xfId="0" applyAlignment="1" applyBorder="1" applyFont="1" applyNumberFormat="1">
      <alignment horizontal="center"/>
    </xf>
    <xf borderId="26" fillId="0" fontId="3" numFmtId="0" xfId="0" applyBorder="1" applyFont="1"/>
    <xf borderId="52" fillId="0" fontId="3" numFmtId="0" xfId="0" applyBorder="1" applyFont="1"/>
    <xf borderId="53" fillId="0" fontId="4" numFmtId="0" xfId="0" applyBorder="1" applyFont="1"/>
    <xf borderId="54" fillId="0" fontId="4" numFmtId="0" xfId="0" applyBorder="1" applyFont="1"/>
    <xf borderId="52" fillId="0" fontId="4" numFmtId="0" xfId="0" applyBorder="1" applyFont="1"/>
    <xf borderId="52" fillId="0" fontId="4" numFmtId="10" xfId="0" applyAlignment="1" applyBorder="1" applyFont="1" applyNumberFormat="1">
      <alignment horizontal="right"/>
    </xf>
    <xf borderId="54" fillId="0" fontId="5" numFmtId="0" xfId="0" applyBorder="1" applyFont="1"/>
    <xf borderId="52" fillId="0" fontId="5" numFmtId="10" xfId="0" applyAlignment="1" applyBorder="1" applyFont="1" applyNumberFormat="1">
      <alignment horizontal="right"/>
    </xf>
    <xf borderId="53" fillId="9" fontId="17" numFmtId="0" xfId="0" applyBorder="1" applyFill="1" applyFont="1"/>
    <xf borderId="54" fillId="9" fontId="17" numFmtId="0" xfId="0" applyBorder="1" applyFont="1"/>
    <xf borderId="52" fillId="9" fontId="17" numFmtId="10" xfId="0" applyBorder="1" applyFont="1" applyNumberFormat="1"/>
    <xf borderId="0" fillId="0" fontId="17" numFmtId="10" xfId="0" applyAlignment="1" applyFont="1" applyNumberFormat="1">
      <alignment vertical="bottom"/>
    </xf>
    <xf borderId="0" fillId="0" fontId="17" numFmtId="9" xfId="0" applyFont="1" applyNumberFormat="1"/>
    <xf borderId="0" fillId="0" fontId="17" numFmtId="9" xfId="0" applyAlignment="1" applyFont="1" applyNumberFormat="1">
      <alignment vertical="bottom"/>
    </xf>
    <xf borderId="54" fillId="0" fontId="4" numFmtId="0" xfId="0" applyAlignment="1" applyBorder="1" applyFont="1">
      <alignment shrinkToFit="0" wrapText="1"/>
    </xf>
    <xf borderId="55" fillId="10" fontId="17" numFmtId="0" xfId="0" applyBorder="1" applyFill="1" applyFont="1"/>
    <xf borderId="56" fillId="10" fontId="5" numFmtId="0" xfId="0" applyBorder="1" applyFont="1"/>
    <xf borderId="57" fillId="10" fontId="5" numFmtId="10" xfId="0" applyAlignment="1" applyBorder="1" applyFont="1" applyNumberFormat="1">
      <alignment horizontal="right"/>
    </xf>
    <xf borderId="0" fillId="0" fontId="17" numFmtId="10" xfId="0" applyFont="1" applyNumberFormat="1"/>
    <xf borderId="0" fillId="8" fontId="17" numFmtId="0" xfId="0" applyFont="1"/>
    <xf borderId="0" fillId="0" fontId="18" numFmtId="0" xfId="0" applyAlignment="1" applyFont="1">
      <alignment horizontal="center" readingOrder="0" shrinkToFit="0" vertical="bottom" wrapText="1"/>
    </xf>
    <xf borderId="29" fillId="0" fontId="17" numFmtId="0" xfId="0" applyAlignment="1" applyBorder="1" applyFont="1">
      <alignment vertical="bottom"/>
    </xf>
    <xf borderId="8" fillId="0" fontId="17" numFmtId="0" xfId="0" applyAlignment="1" applyBorder="1" applyFont="1">
      <alignment vertical="bottom"/>
    </xf>
    <xf borderId="26" fillId="11" fontId="2" numFmtId="0" xfId="0" applyAlignment="1" applyBorder="1" applyFill="1" applyFont="1">
      <alignment horizontal="center" vertical="bottom"/>
    </xf>
    <xf borderId="26" fillId="0" fontId="5" numFmtId="0" xfId="0" applyAlignment="1" applyBorder="1" applyFont="1">
      <alignment readingOrder="0" shrinkToFit="0" vertical="bottom" wrapText="0"/>
    </xf>
    <xf borderId="52" fillId="0" fontId="17" numFmtId="0" xfId="0" applyAlignment="1" applyBorder="1" applyFont="1">
      <alignment vertical="bottom"/>
    </xf>
    <xf borderId="54" fillId="0" fontId="5" numFmtId="0" xfId="0" applyAlignment="1" applyBorder="1" applyFont="1">
      <alignment vertical="bottom"/>
    </xf>
    <xf borderId="52" fillId="3" fontId="5" numFmtId="0" xfId="0" applyAlignment="1" applyBorder="1" applyFont="1">
      <alignment horizontal="right" vertical="bottom"/>
    </xf>
    <xf borderId="54" fillId="0" fontId="4" numFmtId="0" xfId="0" applyAlignment="1" applyBorder="1" applyFont="1">
      <alignment vertical="bottom"/>
    </xf>
    <xf borderId="52" fillId="3" fontId="4" numFmtId="0" xfId="0" applyAlignment="1" applyBorder="1" applyFont="1">
      <alignment horizontal="right" vertical="bottom"/>
    </xf>
    <xf borderId="26" fillId="0" fontId="5" numFmtId="0" xfId="0" applyAlignment="1" applyBorder="1" applyFont="1">
      <alignment vertical="bottom"/>
    </xf>
    <xf borderId="52" fillId="0" fontId="4" numFmtId="0" xfId="0" applyAlignment="1" applyBorder="1" applyFont="1">
      <alignment horizontal="right" vertical="bottom"/>
    </xf>
    <xf borderId="45" fillId="0" fontId="17" numFmtId="0" xfId="0" applyAlignment="1" applyBorder="1" applyFont="1">
      <alignment vertical="bottom"/>
    </xf>
    <xf borderId="26" fillId="0" fontId="17" numFmtId="0" xfId="0" applyAlignment="1" applyBorder="1" applyFont="1">
      <alignment vertical="bottom"/>
    </xf>
    <xf borderId="52" fillId="0" fontId="5" numFmtId="0" xfId="0" applyAlignment="1" applyBorder="1" applyFont="1">
      <alignment horizontal="right" vertical="bottom"/>
    </xf>
    <xf borderId="52" fillId="0" fontId="5" numFmtId="10" xfId="0" applyAlignment="1" applyBorder="1" applyFont="1" applyNumberFormat="1">
      <alignment horizontal="right" vertical="bottom"/>
    </xf>
    <xf borderId="52" fillId="0" fontId="5" numFmtId="170" xfId="0" applyAlignment="1" applyBorder="1" applyFont="1" applyNumberFormat="1">
      <alignment horizontal="right" vertical="bottom"/>
    </xf>
    <xf borderId="52" fillId="0" fontId="5" numFmtId="9" xfId="0" applyAlignment="1" applyBorder="1" applyFont="1" applyNumberFormat="1">
      <alignment horizontal="right" vertical="bottom"/>
    </xf>
    <xf borderId="56" fillId="0" fontId="5" numFmtId="0" xfId="0" applyAlignment="1" applyBorder="1" applyFont="1">
      <alignment vertical="bottom"/>
    </xf>
    <xf borderId="57" fillId="0" fontId="5" numFmtId="9" xfId="0" applyAlignment="1" applyBorder="1" applyFont="1" applyNumberFormat="1">
      <alignment horizontal="right" vertical="bottom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19" numFmtId="4" xfId="0" applyAlignment="1" applyFont="1" applyNumberFormat="1">
      <alignment vertical="center"/>
    </xf>
    <xf borderId="1" fillId="11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vertical="center"/>
    </xf>
    <xf borderId="12" fillId="0" fontId="5" numFmtId="9" xfId="0" applyAlignment="1" applyBorder="1" applyFont="1" applyNumberFormat="1">
      <alignment horizontal="center"/>
    </xf>
    <xf borderId="13" fillId="0" fontId="3" numFmtId="0" xfId="0" applyBorder="1" applyFont="1"/>
    <xf borderId="58" fillId="0" fontId="3" numFmtId="0" xfId="0" applyBorder="1" applyFont="1"/>
    <xf borderId="7" fillId="0" fontId="4" numFmtId="0" xfId="0" applyBorder="1" applyFont="1"/>
    <xf borderId="59" fillId="0" fontId="4" numFmtId="9" xfId="0" applyBorder="1" applyFont="1" applyNumberFormat="1"/>
    <xf borderId="18" fillId="0" fontId="4" numFmtId="9" xfId="0" applyAlignment="1" applyBorder="1" applyFont="1" applyNumberFormat="1">
      <alignment horizontal="center"/>
    </xf>
    <xf borderId="24" fillId="0" fontId="4" numFmtId="9" xfId="0" applyBorder="1" applyFont="1" applyNumberFormat="1"/>
    <xf borderId="60" fillId="0" fontId="4" numFmtId="0" xfId="0" applyAlignment="1" applyBorder="1" applyFont="1">
      <alignment horizontal="left" vertical="center"/>
    </xf>
    <xf borderId="61" fillId="0" fontId="4" numFmtId="0" xfId="0" applyAlignment="1" applyBorder="1" applyFont="1">
      <alignment horizontal="center" vertical="center"/>
    </xf>
    <xf borderId="15" fillId="3" fontId="4" numFmtId="10" xfId="0" applyAlignment="1" applyBorder="1" applyFont="1" applyNumberFormat="1">
      <alignment horizontal="center" vertical="center"/>
    </xf>
    <xf borderId="59" fillId="0" fontId="4" numFmtId="10" xfId="0" applyAlignment="1" applyBorder="1" applyFont="1" applyNumberFormat="1">
      <alignment horizontal="right"/>
    </xf>
    <xf borderId="18" fillId="0" fontId="4" numFmtId="10" xfId="0" applyAlignment="1" applyBorder="1" applyFont="1" applyNumberFormat="1">
      <alignment horizontal="right"/>
    </xf>
    <xf borderId="24" fillId="0" fontId="4" numFmtId="10" xfId="0" applyAlignment="1" applyBorder="1" applyFont="1" applyNumberFormat="1">
      <alignment horizontal="right"/>
    </xf>
    <xf borderId="59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center" vertical="center"/>
    </xf>
    <xf borderId="24" fillId="3" fontId="4" numFmtId="10" xfId="0" applyAlignment="1" applyBorder="1" applyFont="1" applyNumberFormat="1">
      <alignment horizontal="center" vertical="center"/>
    </xf>
    <xf borderId="24" fillId="0" fontId="4" numFmtId="10" xfId="0" applyAlignment="1" applyBorder="1" applyFont="1" applyNumberFormat="1">
      <alignment horizontal="center" vertical="center"/>
    </xf>
    <xf borderId="18" fillId="3" fontId="4" numFmtId="10" xfId="0" applyAlignment="1" applyBorder="1" applyFont="1" applyNumberFormat="1">
      <alignment horizontal="center"/>
    </xf>
    <xf borderId="24" fillId="0" fontId="4" numFmtId="10" xfId="0" applyBorder="1" applyFont="1" applyNumberFormat="1"/>
    <xf borderId="48" fillId="0" fontId="4" numFmtId="0" xfId="0" applyAlignment="1" applyBorder="1" applyFont="1">
      <alignment horizontal="center" vertical="center"/>
    </xf>
    <xf borderId="59" fillId="0" fontId="4" numFmtId="0" xfId="0" applyAlignment="1" applyBorder="1" applyFont="1">
      <alignment horizontal="right"/>
    </xf>
    <xf borderId="18" fillId="3" fontId="4" numFmtId="0" xfId="0" applyAlignment="1" applyBorder="1" applyFont="1">
      <alignment horizontal="center"/>
    </xf>
    <xf borderId="24" fillId="0" fontId="4" numFmtId="0" xfId="0" applyBorder="1" applyFont="1"/>
    <xf borderId="62" fillId="0" fontId="4" numFmtId="0" xfId="0" applyAlignment="1" applyBorder="1" applyFont="1">
      <alignment horizontal="left" vertical="center"/>
    </xf>
    <xf borderId="63" fillId="0" fontId="3" numFmtId="0" xfId="0" applyBorder="1" applyFont="1"/>
    <xf borderId="64" fillId="3" fontId="4" numFmtId="10" xfId="0" applyAlignment="1" applyBorder="1" applyFont="1" applyNumberFormat="1">
      <alignment horizontal="center" vertical="center"/>
    </xf>
    <xf borderId="59" fillId="0" fontId="4" numFmtId="0" xfId="0" applyBorder="1" applyFont="1"/>
    <xf borderId="18" fillId="0" fontId="4" numFmtId="0" xfId="0" applyAlignment="1" applyBorder="1" applyFont="1">
      <alignment horizontal="center"/>
    </xf>
    <xf borderId="31" fillId="0" fontId="4" numFmtId="0" xfId="0" applyAlignment="1" applyBorder="1" applyFont="1">
      <alignment vertical="center"/>
    </xf>
    <xf borderId="32" fillId="0" fontId="4" numFmtId="0" xfId="0" applyAlignment="1" applyBorder="1" applyFont="1">
      <alignment vertical="center"/>
    </xf>
    <xf borderId="65" fillId="0" fontId="4" numFmtId="10" xfId="0" applyAlignment="1" applyBorder="1" applyFont="1" applyNumberFormat="1">
      <alignment vertical="center"/>
    </xf>
    <xf borderId="28" fillId="0" fontId="4" numFmtId="0" xfId="0" applyAlignment="1" applyBorder="1" applyFont="1">
      <alignment horizontal="left" vertical="center"/>
    </xf>
    <xf borderId="29" fillId="0" fontId="4" numFmtId="0" xfId="0" applyAlignment="1" applyBorder="1" applyFont="1">
      <alignment horizontal="left" vertical="center"/>
    </xf>
    <xf borderId="57" fillId="0" fontId="4" numFmtId="0" xfId="0" applyAlignment="1" applyBorder="1" applyFont="1">
      <alignment vertical="center"/>
    </xf>
    <xf borderId="66" fillId="9" fontId="5" numFmtId="0" xfId="0" applyAlignment="1" applyBorder="1" applyFont="1">
      <alignment shrinkToFit="0" vertical="center" wrapText="1"/>
    </xf>
    <xf borderId="51" fillId="9" fontId="4" numFmtId="0" xfId="0" applyAlignment="1" applyBorder="1" applyFont="1">
      <alignment vertical="center"/>
    </xf>
    <xf borderId="35" fillId="9" fontId="5" numFmtId="10" xfId="0" applyAlignment="1" applyBorder="1" applyFont="1" applyNumberFormat="1">
      <alignment horizontal="center" shrinkToFit="0" vertical="center" wrapText="1"/>
    </xf>
    <xf borderId="62" fillId="0" fontId="4" numFmtId="10" xfId="0" applyAlignment="1" applyBorder="1" applyFont="1" applyNumberFormat="1">
      <alignment horizontal="right"/>
    </xf>
    <xf borderId="20" fillId="0" fontId="4" numFmtId="10" xfId="0" applyAlignment="1" applyBorder="1" applyFont="1" applyNumberFormat="1">
      <alignment horizontal="right"/>
    </xf>
    <xf borderId="64" fillId="0" fontId="4" numFmtId="10" xfId="0" applyAlignment="1" applyBorder="1" applyFont="1" applyNumberFormat="1">
      <alignment horizontal="right"/>
    </xf>
    <xf borderId="45" fillId="0" fontId="4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0" numFmtId="0" xfId="0" applyFont="1"/>
    <xf borderId="9" fillId="11" fontId="6" numFmtId="0" xfId="0" applyAlignment="1" applyBorder="1" applyFont="1">
      <alignment horizontal="center" vertical="center"/>
    </xf>
    <xf borderId="0" fillId="0" fontId="1" numFmtId="0" xfId="0" applyFont="1"/>
    <xf borderId="59" fillId="0" fontId="21" numFmtId="0" xfId="0" applyAlignment="1" applyBorder="1" applyFont="1">
      <alignment horizontal="center" vertical="center"/>
    </xf>
    <xf borderId="18" fillId="12" fontId="21" numFmtId="0" xfId="0" applyAlignment="1" applyBorder="1" applyFill="1" applyFont="1">
      <alignment horizontal="center" vertical="center"/>
    </xf>
    <xf borderId="0" fillId="0" fontId="7" numFmtId="0" xfId="0" applyFont="1"/>
    <xf borderId="59" fillId="0" fontId="22" numFmtId="0" xfId="0" applyAlignment="1" applyBorder="1" applyFont="1">
      <alignment horizontal="center" vertical="center"/>
    </xf>
    <xf borderId="18" fillId="12" fontId="22" numFmtId="2" xfId="0" applyAlignment="1" applyBorder="1" applyFont="1" applyNumberFormat="1">
      <alignment horizontal="right" vertical="center"/>
    </xf>
    <xf borderId="62" fillId="0" fontId="22" numFmtId="0" xfId="0" applyAlignment="1" applyBorder="1" applyFont="1">
      <alignment horizontal="center" vertical="center"/>
    </xf>
    <xf borderId="20" fillId="12" fontId="22" numFmtId="2" xfId="0" applyAlignment="1" applyBorder="1" applyFont="1" applyNumberFormat="1">
      <alignment horizontal="right" vertical="center"/>
    </xf>
    <xf borderId="45" fillId="0" fontId="1" numFmtId="0" xfId="0" applyBorder="1" applyFont="1"/>
    <xf borderId="67" fillId="11" fontId="2" numFmtId="0" xfId="0" applyAlignment="1" applyBorder="1" applyFont="1">
      <alignment horizontal="center"/>
    </xf>
    <xf borderId="68" fillId="0" fontId="1" numFmtId="0" xfId="0" applyBorder="1" applyFont="1"/>
    <xf borderId="68" fillId="0" fontId="23" numFmtId="0" xfId="0" applyAlignment="1" applyBorder="1" applyFont="1">
      <alignment horizontal="left"/>
    </xf>
    <xf borderId="69" fillId="0" fontId="23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4.75"/>
    <col customWidth="1" min="2" max="2" width="16.0"/>
    <col customWidth="1" min="3" max="3" width="11.88"/>
    <col customWidth="1" min="4" max="4" width="14.75"/>
    <col customWidth="1" min="5" max="5" width="15.25"/>
    <col customWidth="1" min="6" max="6" width="13.25"/>
    <col customWidth="1" min="7" max="7" width="28.13"/>
    <col customWidth="1" min="8" max="8" width="9.13"/>
    <col customWidth="1" min="9" max="9" width="14.75"/>
    <col customWidth="1" min="10" max="10" width="13.25"/>
    <col customWidth="1" min="11" max="26" width="9.13"/>
  </cols>
  <sheetData>
    <row r="1" ht="16.5" customHeight="1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4" t="s">
        <v>0</v>
      </c>
      <c r="B2" s="5"/>
      <c r="C2" s="5"/>
      <c r="D2" s="5"/>
      <c r="E2" s="5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1.75" customHeight="1">
      <c r="A3" s="9" t="s">
        <v>1</v>
      </c>
      <c r="B3" s="10"/>
      <c r="C3" s="10"/>
      <c r="D3" s="10"/>
      <c r="E3" s="10"/>
      <c r="F3" s="11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0.5" customHeight="1">
      <c r="A4" s="12"/>
      <c r="B4" s="2"/>
      <c r="C4" s="2"/>
      <c r="D4" s="3"/>
      <c r="E4" s="3"/>
      <c r="F4" s="1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4" t="s">
        <v>2</v>
      </c>
      <c r="B5" s="15"/>
      <c r="C5" s="15"/>
      <c r="D5" s="15"/>
      <c r="E5" s="15"/>
      <c r="F5" s="16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7" t="s">
        <v>3</v>
      </c>
      <c r="B6" s="18"/>
      <c r="C6" s="18"/>
      <c r="D6" s="19"/>
      <c r="E6" s="20" t="s">
        <v>4</v>
      </c>
      <c r="F6" s="21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2" t="str">
        <f>A38</f>
        <v>1. Mão-de-obra</v>
      </c>
      <c r="B7" s="23"/>
      <c r="C7" s="23"/>
      <c r="D7" s="23"/>
      <c r="E7" s="24">
        <f>SUM(E8:E12)</f>
        <v>11372.52</v>
      </c>
      <c r="F7" s="25">
        <f>IFERROR(E7/$E$24,0)</f>
        <v>0.4198804215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28" t="str">
        <f>A40</f>
        <v>1.1. Motorista</v>
      </c>
      <c r="B8" s="29"/>
      <c r="C8" s="29"/>
      <c r="D8" s="29"/>
      <c r="E8" s="30">
        <v>4879.23</v>
      </c>
      <c r="F8" s="25">
        <v>0.1904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8" t="str">
        <f>A30</f>
        <v>1.2. Auxiliar</v>
      </c>
      <c r="B9" s="29"/>
      <c r="C9" s="29"/>
      <c r="D9" s="29"/>
      <c r="E9" s="30">
        <v>4846.47</v>
      </c>
      <c r="F9" s="25">
        <v>0.0925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8" t="str">
        <f>A70</f>
        <v>1.3. Vale Transporte</v>
      </c>
      <c r="B10" s="29"/>
      <c r="C10" s="29"/>
      <c r="D10" s="29"/>
      <c r="E10" s="30">
        <v>637.56</v>
      </c>
      <c r="F10" s="25">
        <v>0.0138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8" t="str">
        <f>A78</f>
        <v>1.4. Vale-refeição (diário)</v>
      </c>
      <c r="B11" s="29"/>
      <c r="C11" s="29"/>
      <c r="D11" s="29"/>
      <c r="E11" s="30">
        <v>847.56</v>
      </c>
      <c r="F11" s="25">
        <v>0.0161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8" t="str">
        <f>A84</f>
        <v>1.5. Auxílio Alimentação (mensal)</v>
      </c>
      <c r="B12" s="29"/>
      <c r="C12" s="29"/>
      <c r="D12" s="29"/>
      <c r="E12" s="30">
        <v>161.7</v>
      </c>
      <c r="F12" s="25">
        <v>0.007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31" t="str">
        <f>A92</f>
        <v>2. Uniformes e Equipamentos de Proteção Individual</v>
      </c>
      <c r="B13" s="32"/>
      <c r="C13" s="32"/>
      <c r="D13" s="23"/>
      <c r="E13" s="24">
        <v>127.05</v>
      </c>
      <c r="F13" s="25">
        <f t="shared" ref="F13:F14" si="1">IFERROR(E13/$E$24,0)</f>
        <v>0.004690764013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1" t="str">
        <f>A109</f>
        <v>3. Veículos e Equipamentos</v>
      </c>
      <c r="B14" s="33"/>
      <c r="C14" s="23"/>
      <c r="D14" s="23"/>
      <c r="E14" s="24">
        <v>8031.87</v>
      </c>
      <c r="F14" s="25">
        <f t="shared" si="1"/>
        <v>0.2965415722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34" t="str">
        <f>A111</f>
        <v>3.1. Caminhão</v>
      </c>
      <c r="B15" s="35"/>
      <c r="C15" s="29"/>
      <c r="D15" s="29"/>
      <c r="E15" s="30"/>
      <c r="F15" s="25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36" t="s">
        <v>6</v>
      </c>
      <c r="B16" s="35"/>
      <c r="C16" s="29"/>
      <c r="D16" s="29"/>
      <c r="E16" s="30">
        <v>924.0</v>
      </c>
      <c r="F16" s="25">
        <v>0.04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36" t="s">
        <v>7</v>
      </c>
      <c r="B17" s="35"/>
      <c r="C17" s="29"/>
      <c r="D17" s="29"/>
      <c r="E17" s="30">
        <v>693.0</v>
      </c>
      <c r="F17" s="25">
        <v>0.03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4" t="str">
        <f>A133</f>
        <v>3.1.3. Impostos e Seguros</v>
      </c>
      <c r="B18" s="35"/>
      <c r="C18" s="29"/>
      <c r="D18" s="29"/>
      <c r="E18" s="30">
        <v>462.0</v>
      </c>
      <c r="F18" s="25">
        <v>0.02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4" t="str">
        <f>A140</f>
        <v>3.1.4. Consumos</v>
      </c>
      <c r="B19" s="35"/>
      <c r="C19" s="29"/>
      <c r="D19" s="29"/>
      <c r="E19" s="30">
        <v>5775.0</v>
      </c>
      <c r="F19" s="25">
        <v>0.25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34" t="str">
        <f>A156</f>
        <v>3.1.5. Manutenção</v>
      </c>
      <c r="B20" s="35"/>
      <c r="C20" s="29"/>
      <c r="D20" s="29"/>
      <c r="E20" s="30">
        <v>115.5</v>
      </c>
      <c r="F20" s="25">
        <v>0.005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4" t="str">
        <f>A161</f>
        <v>3.1.6. Pneus</v>
      </c>
      <c r="B21" s="35"/>
      <c r="C21" s="29"/>
      <c r="D21" s="29"/>
      <c r="E21" s="30">
        <v>62.47</v>
      </c>
      <c r="F21" s="25">
        <v>0.0027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1" t="str">
        <f>A173</f>
        <v>4. Monitoramento da Frota</v>
      </c>
      <c r="B22" s="33"/>
      <c r="C22" s="23"/>
      <c r="D22" s="23"/>
      <c r="E22" s="24">
        <v>92.4</v>
      </c>
      <c r="F22" s="25">
        <f t="shared" ref="F22:F24" si="2">IFERROR(E22/$E$24,0)</f>
        <v>0.003411464737</v>
      </c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31" t="str">
        <f>A186</f>
        <v>5. Benefícios e Despesas Indiretas - BDI</v>
      </c>
      <c r="B23" s="33"/>
      <c r="C23" s="23"/>
      <c r="D23" s="23"/>
      <c r="E23" s="37">
        <v>7461.3</v>
      </c>
      <c r="F23" s="25">
        <f t="shared" si="2"/>
        <v>0.2754757775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38" t="s">
        <v>8</v>
      </c>
      <c r="B24" s="39"/>
      <c r="C24" s="40"/>
      <c r="D24" s="40"/>
      <c r="E24" s="41">
        <v>27085.14</v>
      </c>
      <c r="F24" s="25">
        <f t="shared" si="2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4" t="s">
        <v>9</v>
      </c>
      <c r="B27" s="15"/>
      <c r="C27" s="15"/>
      <c r="D27" s="15"/>
      <c r="E27" s="16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42" t="s">
        <v>10</v>
      </c>
      <c r="B28" s="15"/>
      <c r="C28" s="15"/>
      <c r="D28" s="43"/>
      <c r="E28" s="44" t="s">
        <v>11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28" t="str">
        <f>+A40</f>
        <v>1.1. Motorista</v>
      </c>
      <c r="B29" s="29"/>
      <c r="C29" s="29"/>
      <c r="D29" s="45"/>
      <c r="E29" s="46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47" t="str">
        <f>A55</f>
        <v>1.2. Auxiliar</v>
      </c>
      <c r="B30" s="48"/>
      <c r="C30" s="48"/>
      <c r="D30" s="49"/>
      <c r="E30" s="50">
        <v>1.0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51" t="s">
        <v>12</v>
      </c>
      <c r="B31" s="52"/>
      <c r="C31" s="52"/>
      <c r="D31" s="53"/>
      <c r="E31" s="54">
        <f>SUM(E29:E30)</f>
        <v>2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55"/>
      <c r="B32" s="56"/>
      <c r="C32" s="3"/>
      <c r="D32" s="3"/>
      <c r="E32" s="13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57" t="s">
        <v>13</v>
      </c>
      <c r="B33" s="58"/>
      <c r="C33" s="58"/>
      <c r="D33" s="59"/>
      <c r="E33" s="44" t="s">
        <v>11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60" t="str">
        <f>+A111</f>
        <v>3.1. Caminhão</v>
      </c>
      <c r="B34" s="29"/>
      <c r="C34" s="29"/>
      <c r="D34" s="45"/>
      <c r="E34" s="61">
        <f>C120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3"/>
      <c r="B35" s="3"/>
      <c r="C35" s="3"/>
      <c r="D35" s="1"/>
      <c r="E35" s="62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63" t="s">
        <v>14</v>
      </c>
      <c r="B36" s="64">
        <v>1.0</v>
      </c>
      <c r="C36" s="26"/>
      <c r="D36" s="27"/>
      <c r="E36" s="65"/>
      <c r="F36" s="27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3"/>
      <c r="B37" s="3"/>
      <c r="C37" s="3"/>
      <c r="D37" s="1"/>
      <c r="E37" s="62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7" t="s">
        <v>15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16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66" t="s">
        <v>17</v>
      </c>
      <c r="B41" s="67" t="s">
        <v>18</v>
      </c>
      <c r="C41" s="67" t="s">
        <v>11</v>
      </c>
      <c r="D41" s="68" t="s">
        <v>19</v>
      </c>
      <c r="E41" s="68" t="s">
        <v>20</v>
      </c>
      <c r="F41" s="69" t="s">
        <v>21</v>
      </c>
      <c r="G41" s="26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2.75" customHeight="1">
      <c r="A42" s="70" t="s">
        <v>22</v>
      </c>
      <c r="B42" s="71" t="s">
        <v>23</v>
      </c>
      <c r="C42" s="71">
        <v>1.0</v>
      </c>
      <c r="D42" s="72">
        <v>2156.6</v>
      </c>
      <c r="E42" s="73">
        <f>C42*D42</f>
        <v>2156.6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70" t="s">
        <v>24</v>
      </c>
      <c r="B43" s="71" t="s">
        <v>23</v>
      </c>
      <c r="C43" s="71">
        <v>1.0</v>
      </c>
      <c r="D43" s="74">
        <v>1320.0</v>
      </c>
      <c r="E43" s="73"/>
      <c r="F43" s="3"/>
      <c r="G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2.75" customHeight="1">
      <c r="A44" s="75" t="s">
        <v>25</v>
      </c>
      <c r="B44" s="76" t="s">
        <v>26</v>
      </c>
      <c r="C44" s="77">
        <v>0.0</v>
      </c>
      <c r="D44" s="78">
        <v>0.0</v>
      </c>
      <c r="E44" s="78">
        <f t="shared" ref="E44:E45" si="3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75" t="s">
        <v>27</v>
      </c>
      <c r="B45" s="76" t="s">
        <v>26</v>
      </c>
      <c r="C45" s="77">
        <v>0.0</v>
      </c>
      <c r="D45" s="78">
        <v>0.0</v>
      </c>
      <c r="E45" s="78">
        <f t="shared" si="3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75" t="s">
        <v>28</v>
      </c>
      <c r="B46" s="76" t="s">
        <v>29</v>
      </c>
      <c r="C46" s="1"/>
      <c r="D46" s="78">
        <f>63/302*(SUM(E44:E45))</f>
        <v>0</v>
      </c>
      <c r="E46" s="78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75" t="s">
        <v>30</v>
      </c>
      <c r="B47" s="76"/>
      <c r="C47" s="79">
        <v>1.0</v>
      </c>
      <c r="D47" s="78"/>
      <c r="E47" s="78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75" t="s">
        <v>31</v>
      </c>
      <c r="B48" s="76" t="s">
        <v>5</v>
      </c>
      <c r="C48" s="80">
        <v>40.0</v>
      </c>
      <c r="D48" s="81">
        <f>D43*(C48/100)</f>
        <v>528</v>
      </c>
      <c r="E48" s="78">
        <f>D48</f>
        <v>528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82" t="s">
        <v>32</v>
      </c>
      <c r="B49" s="83"/>
      <c r="C49" s="83"/>
      <c r="D49" s="84"/>
      <c r="E49" s="85">
        <f>SUM(E42:E48)</f>
        <v>2684.6</v>
      </c>
      <c r="F49" s="26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75" t="s">
        <v>33</v>
      </c>
      <c r="B50" s="76" t="s">
        <v>5</v>
      </c>
      <c r="C50" s="86">
        <f>'2.Encargos Sociais'!C35</f>
        <v>0.70595952</v>
      </c>
      <c r="D50" s="78">
        <f>E49</f>
        <v>2684.6</v>
      </c>
      <c r="E50" s="78">
        <f>D50*C50</f>
        <v>1895.218927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82" t="s">
        <v>34</v>
      </c>
      <c r="B51" s="87"/>
      <c r="C51" s="87"/>
      <c r="D51" s="88"/>
      <c r="E51" s="85">
        <f>E49+E50</f>
        <v>4579.818927</v>
      </c>
      <c r="F51" s="26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75" t="s">
        <v>35</v>
      </c>
      <c r="B52" s="76" t="s">
        <v>36</v>
      </c>
      <c r="C52" s="80">
        <v>1.0</v>
      </c>
      <c r="D52" s="78">
        <f>E51</f>
        <v>4579.818927</v>
      </c>
      <c r="E52" s="78">
        <f>C52*D52</f>
        <v>4579.818927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89" t="s">
        <v>37</v>
      </c>
      <c r="E53" s="90">
        <f>$B$36</f>
        <v>1</v>
      </c>
      <c r="F53" s="91">
        <f>E52*E53</f>
        <v>4579.818927</v>
      </c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2.75" customHeight="1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47" t="s">
        <v>38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66" t="s">
        <v>17</v>
      </c>
      <c r="B56" s="67" t="s">
        <v>18</v>
      </c>
      <c r="C56" s="67" t="s">
        <v>11</v>
      </c>
      <c r="D56" s="68" t="s">
        <v>19</v>
      </c>
      <c r="E56" s="68" t="s">
        <v>20</v>
      </c>
      <c r="F56" s="69" t="s">
        <v>39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70" t="s">
        <v>22</v>
      </c>
      <c r="B57" s="71" t="s">
        <v>23</v>
      </c>
      <c r="C57" s="71">
        <v>1.0</v>
      </c>
      <c r="D57" s="92">
        <v>1651.33</v>
      </c>
      <c r="E57" s="73">
        <f>C57*D57</f>
        <v>1651.33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70" t="s">
        <v>24</v>
      </c>
      <c r="B58" s="71" t="s">
        <v>23</v>
      </c>
      <c r="C58" s="71">
        <v>1.0</v>
      </c>
      <c r="D58" s="74">
        <v>1320.0</v>
      </c>
      <c r="E58" s="73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75" t="s">
        <v>25</v>
      </c>
      <c r="B59" s="76" t="s">
        <v>26</v>
      </c>
      <c r="C59" s="77">
        <v>0.0</v>
      </c>
      <c r="D59" s="78"/>
      <c r="E59" s="73">
        <f t="shared" ref="E59:E62" si="4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75" t="s">
        <v>27</v>
      </c>
      <c r="B60" s="76" t="s">
        <v>26</v>
      </c>
      <c r="C60" s="77">
        <v>0.0</v>
      </c>
      <c r="D60" s="78"/>
      <c r="E60" s="73">
        <f t="shared" si="4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75" t="s">
        <v>28</v>
      </c>
      <c r="B61" s="76" t="s">
        <v>29</v>
      </c>
      <c r="C61" s="1"/>
      <c r="D61" s="78">
        <f>63/302*(SUM(E59:E60))</f>
        <v>0</v>
      </c>
      <c r="E61" s="73">
        <f t="shared" si="4"/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75" t="s">
        <v>30</v>
      </c>
      <c r="B62" s="76"/>
      <c r="C62" s="79">
        <v>1.0</v>
      </c>
      <c r="D62" s="78"/>
      <c r="E62" s="73">
        <f t="shared" si="4"/>
        <v>0</v>
      </c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75" t="s">
        <v>31</v>
      </c>
      <c r="B63" s="76" t="s">
        <v>5</v>
      </c>
      <c r="C63" s="80">
        <v>40.0</v>
      </c>
      <c r="D63" s="81">
        <f>D57*(C63/100)</f>
        <v>660.532</v>
      </c>
      <c r="E63" s="73">
        <f>D63</f>
        <v>660.532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82" t="s">
        <v>32</v>
      </c>
      <c r="B64" s="83"/>
      <c r="C64" s="83"/>
      <c r="D64" s="84"/>
      <c r="E64" s="85">
        <f>SUM(E57:E63)</f>
        <v>2311.862</v>
      </c>
      <c r="F64" s="26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75" t="s">
        <v>33</v>
      </c>
      <c r="B65" s="76" t="s">
        <v>5</v>
      </c>
      <c r="C65" s="86">
        <f>'2.Encargos Sociais'!C35</f>
        <v>0.70595952</v>
      </c>
      <c r="D65" s="78">
        <f>E64</f>
        <v>2311.862</v>
      </c>
      <c r="E65" s="78">
        <f>D65*C65</f>
        <v>1632.080988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82" t="s">
        <v>34</v>
      </c>
      <c r="B66" s="87"/>
      <c r="C66" s="87"/>
      <c r="D66" s="88"/>
      <c r="E66" s="85">
        <f>E64+E65</f>
        <v>3943.942988</v>
      </c>
      <c r="F66" s="26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75" t="s">
        <v>35</v>
      </c>
      <c r="B67" s="76" t="s">
        <v>36</v>
      </c>
      <c r="C67" s="80">
        <v>1.0</v>
      </c>
      <c r="D67" s="78">
        <f>E66</f>
        <v>3943.942988</v>
      </c>
      <c r="E67" s="78">
        <f>C67*D67</f>
        <v>3943.942988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89" t="s">
        <v>37</v>
      </c>
      <c r="E68" s="90">
        <f>$B$36</f>
        <v>1</v>
      </c>
      <c r="F68" s="91">
        <f>E67*E68</f>
        <v>3943.942988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 t="s">
        <v>40</v>
      </c>
      <c r="B70" s="93"/>
      <c r="C70" s="1"/>
      <c r="D70" s="3"/>
      <c r="E70" s="1"/>
      <c r="F70" s="3"/>
      <c r="G70" s="3"/>
      <c r="H70" s="1"/>
      <c r="I70" s="94"/>
      <c r="J70" s="9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66" t="s">
        <v>17</v>
      </c>
      <c r="B71" s="67" t="s">
        <v>18</v>
      </c>
      <c r="C71" s="67" t="s">
        <v>11</v>
      </c>
      <c r="D71" s="68" t="s">
        <v>19</v>
      </c>
      <c r="E71" s="68" t="s">
        <v>20</v>
      </c>
      <c r="F71" s="69" t="s">
        <v>41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75" t="s">
        <v>42</v>
      </c>
      <c r="B72" s="76" t="s">
        <v>29</v>
      </c>
      <c r="C72" s="95">
        <v>2.0</v>
      </c>
      <c r="D72" s="96">
        <v>6.0</v>
      </c>
      <c r="E72" s="78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75" t="s">
        <v>43</v>
      </c>
      <c r="B73" s="76" t="s">
        <v>44</v>
      </c>
      <c r="C73" s="97">
        <v>21.0</v>
      </c>
      <c r="D73" s="73"/>
      <c r="E73" s="7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70" t="s">
        <v>45</v>
      </c>
      <c r="B74" s="71" t="s">
        <v>46</v>
      </c>
      <c r="C74" s="98">
        <v>21.0</v>
      </c>
      <c r="D74" s="73">
        <f>IFERROR((($C$73*2*$D$72)-(E57*0.06))/($C$73*2),"-")</f>
        <v>3.640957143</v>
      </c>
      <c r="E74" s="73">
        <f t="shared" ref="E74:E75" si="5">IFERROR(C74*D74,"-")</f>
        <v>76.4601</v>
      </c>
      <c r="F74" s="3"/>
      <c r="G74" s="3"/>
      <c r="H74" s="99"/>
      <c r="I74" s="94"/>
      <c r="J74" s="9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70" t="s">
        <v>47</v>
      </c>
      <c r="B75" s="71" t="s">
        <v>46</v>
      </c>
      <c r="C75" s="98">
        <v>21.0</v>
      </c>
      <c r="D75" s="73">
        <f>IFERROR((($C$73*2*$D$72)-(E42*0.06))/($C$73*2),"-")</f>
        <v>2.919142857</v>
      </c>
      <c r="E75" s="73">
        <f t="shared" si="5"/>
        <v>61.302</v>
      </c>
      <c r="F75" s="3"/>
      <c r="G75" s="3"/>
      <c r="H75" s="99"/>
      <c r="I75" s="94"/>
      <c r="J75" s="9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00"/>
      <c r="B76" s="101"/>
      <c r="C76" s="101"/>
      <c r="D76" s="101"/>
      <c r="E76" s="102"/>
      <c r="F76" s="103">
        <f>SUM(E73:E75)</f>
        <v>137.7621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 t="s">
        <v>48</v>
      </c>
      <c r="B78" s="1"/>
      <c r="C78" s="1"/>
      <c r="D78" s="3"/>
      <c r="E78" s="3"/>
      <c r="F78" s="26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66" t="s">
        <v>17</v>
      </c>
      <c r="B79" s="67" t="s">
        <v>18</v>
      </c>
      <c r="C79" s="67" t="s">
        <v>11</v>
      </c>
      <c r="D79" s="68" t="s">
        <v>19</v>
      </c>
      <c r="E79" s="68" t="s">
        <v>20</v>
      </c>
      <c r="F79" s="69" t="s">
        <v>49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04" t="str">
        <f>A74</f>
        <v>Auxiliar</v>
      </c>
      <c r="B80" s="76" t="s">
        <v>50</v>
      </c>
      <c r="C80" s="105">
        <f>C73*C67</f>
        <v>21</v>
      </c>
      <c r="D80" s="106">
        <f>14.73*0.8</f>
        <v>11.784</v>
      </c>
      <c r="E80" s="107">
        <f t="shared" ref="E80:E81" si="6">C80*D80</f>
        <v>247.464</v>
      </c>
      <c r="F80" s="26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75" t="str">
        <f>+A75</f>
        <v>Motorista</v>
      </c>
      <c r="B81" s="76" t="s">
        <v>50</v>
      </c>
      <c r="C81" s="108">
        <f>C73</f>
        <v>21</v>
      </c>
      <c r="D81" s="106">
        <f>D80</f>
        <v>11.784</v>
      </c>
      <c r="E81" s="90">
        <f t="shared" si="6"/>
        <v>247.464</v>
      </c>
      <c r="F81" s="26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3"/>
      <c r="E82" s="3"/>
      <c r="F82" s="103">
        <f>SUM(E80:E81)</f>
        <v>494.928</v>
      </c>
      <c r="G82" s="3"/>
      <c r="H82" s="1"/>
      <c r="I82" s="94"/>
      <c r="J82" s="9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3"/>
      <c r="E83" s="3"/>
      <c r="F83" s="3"/>
      <c r="G83" s="3"/>
      <c r="H83" s="1"/>
      <c r="I83" s="94"/>
      <c r="J83" s="9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 t="s">
        <v>51</v>
      </c>
      <c r="B84" s="1"/>
      <c r="C84" s="1"/>
      <c r="D84" s="3"/>
      <c r="E84" s="3"/>
      <c r="F84" s="26"/>
      <c r="G84" s="3"/>
      <c r="H84" s="1"/>
      <c r="I84" s="94"/>
      <c r="J84" s="9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66" t="s">
        <v>17</v>
      </c>
      <c r="B85" s="67" t="s">
        <v>18</v>
      </c>
      <c r="C85" s="67" t="s">
        <v>11</v>
      </c>
      <c r="D85" s="68" t="s">
        <v>19</v>
      </c>
      <c r="E85" s="68" t="s">
        <v>20</v>
      </c>
      <c r="F85" s="69" t="s">
        <v>52</v>
      </c>
      <c r="G85" s="3"/>
      <c r="H85" s="1"/>
      <c r="I85" s="94"/>
      <c r="J85" s="9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04" t="str">
        <f>A74</f>
        <v>Auxiliar</v>
      </c>
      <c r="B86" s="76" t="s">
        <v>50</v>
      </c>
      <c r="C86" s="105">
        <v>1.0</v>
      </c>
      <c r="D86" s="106">
        <f>111.82*0.8</f>
        <v>89.456</v>
      </c>
      <c r="E86" s="107">
        <f t="shared" ref="E86:E87" si="7">C86*D86</f>
        <v>89.456</v>
      </c>
      <c r="F86" s="26"/>
      <c r="G86" s="3"/>
      <c r="H86" s="1"/>
      <c r="I86" s="94"/>
      <c r="J86" s="9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75" t="str">
        <f>+A81</f>
        <v>Motorista</v>
      </c>
      <c r="B87" s="76" t="s">
        <v>50</v>
      </c>
      <c r="C87" s="108">
        <v>1.0</v>
      </c>
      <c r="D87" s="106">
        <f>D86</f>
        <v>89.456</v>
      </c>
      <c r="E87" s="90">
        <f t="shared" si="7"/>
        <v>89.456</v>
      </c>
      <c r="F87" s="26"/>
      <c r="G87" s="3"/>
      <c r="H87" s="1"/>
      <c r="I87" s="94"/>
      <c r="J87" s="9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89" t="s">
        <v>37</v>
      </c>
      <c r="E88" s="90">
        <f>$B$36</f>
        <v>1</v>
      </c>
      <c r="F88" s="103">
        <f>SUM(E86:E87)*E88</f>
        <v>178.912</v>
      </c>
      <c r="G88" s="3"/>
      <c r="H88" s="1"/>
      <c r="I88" s="94"/>
      <c r="J88" s="9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3"/>
      <c r="E89" s="3"/>
      <c r="F89" s="3"/>
      <c r="G89" s="3"/>
      <c r="H89" s="1"/>
      <c r="I89" s="94"/>
      <c r="J89" s="9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09" t="s">
        <v>53</v>
      </c>
      <c r="B90" s="110"/>
      <c r="C90" s="110"/>
      <c r="D90" s="40"/>
      <c r="E90" s="111"/>
      <c r="F90" s="103">
        <f>F88+F82+F76+F68+F53</f>
        <v>9335.364015</v>
      </c>
      <c r="G90" s="3"/>
      <c r="H90" s="1"/>
      <c r="I90" s="94"/>
      <c r="J90" s="9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3"/>
      <c r="E91" s="3"/>
      <c r="F91" s="3"/>
      <c r="G91" s="3"/>
      <c r="H91" s="1"/>
      <c r="I91" s="94"/>
      <c r="J91" s="9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27" t="s">
        <v>54</v>
      </c>
      <c r="B92" s="1"/>
      <c r="C92" s="1"/>
      <c r="D92" s="3"/>
      <c r="E92" s="3"/>
      <c r="F92" s="3"/>
      <c r="G92" s="3"/>
      <c r="H92" s="1"/>
      <c r="I92" s="94"/>
      <c r="J92" s="9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3"/>
      <c r="E93" s="3"/>
      <c r="F93" s="3"/>
      <c r="G93" s="3"/>
      <c r="H93" s="1"/>
      <c r="I93" s="94"/>
      <c r="J93" s="9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 t="s">
        <v>55</v>
      </c>
      <c r="B94" s="1"/>
      <c r="C94" s="1"/>
      <c r="D94" s="3"/>
      <c r="E94" s="3"/>
      <c r="F94" s="3"/>
      <c r="G94" s="3"/>
      <c r="H94" s="1"/>
      <c r="I94" s="94"/>
      <c r="J94" s="9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3"/>
      <c r="E95" s="3"/>
      <c r="F95" s="3"/>
      <c r="G95" s="3"/>
      <c r="H95" s="1"/>
      <c r="I95" s="94"/>
      <c r="J95" s="9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66" t="s">
        <v>17</v>
      </c>
      <c r="B96" s="67" t="s">
        <v>18</v>
      </c>
      <c r="C96" s="112" t="s">
        <v>56</v>
      </c>
      <c r="D96" s="68" t="s">
        <v>19</v>
      </c>
      <c r="E96" s="68" t="s">
        <v>20</v>
      </c>
      <c r="F96" s="69" t="s">
        <v>57</v>
      </c>
      <c r="G96" s="3"/>
      <c r="H96" s="1"/>
      <c r="I96" s="94"/>
      <c r="J96" s="9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75" t="s">
        <v>58</v>
      </c>
      <c r="B97" s="76" t="s">
        <v>50</v>
      </c>
      <c r="C97" s="113">
        <v>6.0</v>
      </c>
      <c r="D97" s="92">
        <v>150.0</v>
      </c>
      <c r="E97" s="73">
        <f t="shared" ref="E97:E102" si="8">IFERROR(D97/C97,0)</f>
        <v>25</v>
      </c>
      <c r="F97" s="3"/>
      <c r="G97" s="3"/>
      <c r="H97" s="1"/>
      <c r="I97" s="94"/>
      <c r="J97" s="9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75" t="s">
        <v>59</v>
      </c>
      <c r="B98" s="76" t="s">
        <v>50</v>
      </c>
      <c r="C98" s="113">
        <v>6.0</v>
      </c>
      <c r="D98" s="92">
        <v>40.0</v>
      </c>
      <c r="E98" s="73">
        <f t="shared" si="8"/>
        <v>6.666666667</v>
      </c>
      <c r="F98" s="3"/>
      <c r="G98" s="3"/>
      <c r="H98" s="1"/>
      <c r="I98" s="94"/>
      <c r="J98" s="9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75" t="s">
        <v>60</v>
      </c>
      <c r="B99" s="76" t="s">
        <v>50</v>
      </c>
      <c r="C99" s="114">
        <v>4.0</v>
      </c>
      <c r="D99" s="92">
        <v>10.0</v>
      </c>
      <c r="E99" s="73">
        <f t="shared" si="8"/>
        <v>2.5</v>
      </c>
      <c r="F99" s="3"/>
      <c r="G99" s="3"/>
      <c r="H99" s="1"/>
      <c r="I99" s="94"/>
      <c r="J99" s="9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75" t="s">
        <v>61</v>
      </c>
      <c r="B100" s="76" t="s">
        <v>50</v>
      </c>
      <c r="C100" s="114">
        <v>4.0</v>
      </c>
      <c r="D100" s="92">
        <v>10.0</v>
      </c>
      <c r="E100" s="73">
        <f t="shared" si="8"/>
        <v>2.5</v>
      </c>
      <c r="F100" s="3"/>
      <c r="G100" s="3"/>
      <c r="H100" s="1"/>
      <c r="I100" s="94"/>
      <c r="J100" s="9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75" t="s">
        <v>62</v>
      </c>
      <c r="B101" s="76" t="s">
        <v>50</v>
      </c>
      <c r="C101" s="113">
        <v>2.0</v>
      </c>
      <c r="D101" s="92">
        <v>27.05</v>
      </c>
      <c r="E101" s="73">
        <f t="shared" si="8"/>
        <v>13.525</v>
      </c>
      <c r="F101" s="3"/>
      <c r="G101" s="3"/>
      <c r="H101" s="1"/>
      <c r="I101" s="94"/>
      <c r="J101" s="9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75" t="s">
        <v>63</v>
      </c>
      <c r="B102" s="76" t="s">
        <v>64</v>
      </c>
      <c r="C102" s="113">
        <v>6.0</v>
      </c>
      <c r="D102" s="92">
        <v>80.0</v>
      </c>
      <c r="E102" s="73">
        <f t="shared" si="8"/>
        <v>13.33333333</v>
      </c>
      <c r="F102" s="3"/>
      <c r="G102" s="3"/>
      <c r="H102" s="1"/>
      <c r="I102" s="94"/>
      <c r="J102" s="9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75" t="s">
        <v>35</v>
      </c>
      <c r="B103" s="76" t="s">
        <v>36</v>
      </c>
      <c r="C103" s="61">
        <f>C52+C67</f>
        <v>2</v>
      </c>
      <c r="D103" s="78">
        <f>+SUM(E97:E102)</f>
        <v>63.525</v>
      </c>
      <c r="E103" s="78">
        <f>C103*D103</f>
        <v>127.05</v>
      </c>
      <c r="F103" s="3"/>
      <c r="G103" s="3"/>
      <c r="H103" s="1"/>
      <c r="I103" s="94"/>
      <c r="J103" s="9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89" t="s">
        <v>37</v>
      </c>
      <c r="E104" s="90">
        <f>$B$36</f>
        <v>1</v>
      </c>
      <c r="F104" s="91">
        <f>E103*E104</f>
        <v>127.05</v>
      </c>
      <c r="G104" s="3"/>
      <c r="H104" s="1"/>
      <c r="I104" s="94"/>
      <c r="J104" s="9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3"/>
      <c r="E105" s="3"/>
      <c r="F105" s="3"/>
      <c r="G105" s="3"/>
      <c r="H105" s="1"/>
      <c r="I105" s="94"/>
      <c r="J105" s="9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3"/>
      <c r="E106" s="3"/>
      <c r="F106" s="3"/>
      <c r="G106" s="3"/>
      <c r="H106" s="1"/>
      <c r="I106" s="94"/>
      <c r="J106" s="9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09" t="s">
        <v>65</v>
      </c>
      <c r="B107" s="115"/>
      <c r="C107" s="115"/>
      <c r="D107" s="116"/>
      <c r="E107" s="117"/>
      <c r="F107" s="118">
        <f>+F104</f>
        <v>127.05</v>
      </c>
      <c r="G107" s="3"/>
      <c r="H107" s="1"/>
      <c r="I107" s="94"/>
      <c r="J107" s="9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3"/>
      <c r="E108" s="3"/>
      <c r="F108" s="3"/>
      <c r="G108" s="3"/>
      <c r="H108" s="1"/>
      <c r="I108" s="94"/>
      <c r="J108" s="9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27" t="s">
        <v>66</v>
      </c>
      <c r="B109" s="1"/>
      <c r="C109" s="1"/>
      <c r="D109" s="3"/>
      <c r="E109" s="3"/>
      <c r="F109" s="3"/>
      <c r="G109" s="3"/>
      <c r="H109" s="1"/>
      <c r="I109" s="94"/>
      <c r="J109" s="9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19"/>
      <c r="C110" s="1"/>
      <c r="D110" s="3"/>
      <c r="E110" s="3"/>
      <c r="F110" s="3"/>
      <c r="G110" s="3"/>
      <c r="H110" s="1"/>
      <c r="I110" s="94"/>
      <c r="J110" s="9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 t="s">
        <v>67</v>
      </c>
      <c r="B111" s="1"/>
      <c r="C111" s="1"/>
      <c r="D111" s="3"/>
      <c r="E111" s="3"/>
      <c r="F111" s="3"/>
      <c r="G111" s="3"/>
      <c r="H111" s="1"/>
      <c r="I111" s="94"/>
      <c r="J111" s="9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3"/>
      <c r="E112" s="3"/>
      <c r="F112" s="3"/>
      <c r="G112" s="3"/>
      <c r="H112" s="1"/>
      <c r="I112" s="94"/>
      <c r="J112" s="9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19" t="s">
        <v>68</v>
      </c>
      <c r="B113" s="1"/>
      <c r="C113" s="1"/>
      <c r="D113" s="3"/>
      <c r="E113" s="3"/>
      <c r="F113" s="3"/>
      <c r="G113" s="3"/>
      <c r="H113" s="1"/>
      <c r="I113" s="94"/>
      <c r="J113" s="9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66" t="s">
        <v>17</v>
      </c>
      <c r="B114" s="67" t="s">
        <v>18</v>
      </c>
      <c r="C114" s="67" t="s">
        <v>11</v>
      </c>
      <c r="D114" s="68" t="s">
        <v>19</v>
      </c>
      <c r="E114" s="68" t="s">
        <v>20</v>
      </c>
      <c r="F114" s="69" t="s">
        <v>69</v>
      </c>
      <c r="G114" s="3"/>
      <c r="H114" s="1"/>
      <c r="I114" s="94"/>
      <c r="J114" s="9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70" t="s">
        <v>70</v>
      </c>
      <c r="B115" s="71" t="s">
        <v>50</v>
      </c>
      <c r="C115" s="71">
        <v>1.0</v>
      </c>
      <c r="D115" s="72">
        <v>720000.0</v>
      </c>
      <c r="E115" s="73">
        <f>C115*D115</f>
        <v>720000</v>
      </c>
      <c r="F115" s="3"/>
      <c r="G115" s="120"/>
      <c r="H115" s="1"/>
      <c r="I115" s="94"/>
      <c r="J115" s="9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75" t="s">
        <v>71</v>
      </c>
      <c r="B116" s="76" t="s">
        <v>72</v>
      </c>
      <c r="C116" s="80">
        <v>10.0</v>
      </c>
      <c r="D116" s="78"/>
      <c r="E116" s="78"/>
      <c r="F116" s="3"/>
      <c r="G116" s="3"/>
      <c r="H116" s="1"/>
      <c r="I116" s="94"/>
      <c r="J116" s="9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75" t="s">
        <v>73</v>
      </c>
      <c r="B117" s="76" t="s">
        <v>72</v>
      </c>
      <c r="C117" s="80">
        <v>0.0</v>
      </c>
      <c r="D117" s="78"/>
      <c r="E117" s="78"/>
      <c r="F117" s="121"/>
      <c r="G117" s="3"/>
      <c r="H117" s="1"/>
      <c r="I117" s="94"/>
      <c r="J117" s="9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75" t="s">
        <v>74</v>
      </c>
      <c r="B118" s="76" t="s">
        <v>5</v>
      </c>
      <c r="C118" s="122">
        <f>IFERROR(VLOOKUP(C116,'5. Depreciação'!A3:B17,2,FALSE),0)</f>
        <v>65.18</v>
      </c>
      <c r="D118" s="78">
        <f>E115</f>
        <v>720000</v>
      </c>
      <c r="E118" s="78">
        <f>C118*D118/100</f>
        <v>469296</v>
      </c>
      <c r="F118" s="3"/>
      <c r="G118" s="3"/>
      <c r="H118" s="1"/>
      <c r="I118" s="94"/>
      <c r="J118" s="9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23" t="s">
        <v>75</v>
      </c>
      <c r="B119" s="124" t="s">
        <v>23</v>
      </c>
      <c r="C119" s="124">
        <v>120.0</v>
      </c>
      <c r="D119" s="125">
        <v>314160.0</v>
      </c>
      <c r="E119" s="125">
        <f>IFERROR(D119/C119,0)</f>
        <v>2618</v>
      </c>
      <c r="F119" s="3"/>
      <c r="G119" s="3"/>
      <c r="H119" s="1"/>
      <c r="I119" s="94"/>
      <c r="J119" s="9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82" t="s">
        <v>76</v>
      </c>
      <c r="B120" s="126" t="s">
        <v>50</v>
      </c>
      <c r="C120" s="80">
        <v>1.0</v>
      </c>
      <c r="D120" s="85">
        <f>E119</f>
        <v>2618</v>
      </c>
      <c r="E120" s="127">
        <f>C120*D120</f>
        <v>2618</v>
      </c>
      <c r="F120" s="3"/>
      <c r="G120" s="3"/>
      <c r="H120" s="1"/>
      <c r="I120" s="94"/>
      <c r="J120" s="9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28"/>
      <c r="B121" s="128"/>
      <c r="C121" s="128"/>
      <c r="D121" s="89" t="s">
        <v>37</v>
      </c>
      <c r="E121" s="90">
        <f>$B$36</f>
        <v>1</v>
      </c>
      <c r="F121" s="118">
        <f>E120*E121</f>
        <v>2618</v>
      </c>
      <c r="G121" s="3"/>
      <c r="H121" s="1"/>
      <c r="I121" s="94"/>
      <c r="J121" s="9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19" t="s">
        <v>77</v>
      </c>
      <c r="B123" s="1"/>
      <c r="C123" s="1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29" t="s">
        <v>17</v>
      </c>
      <c r="B124" s="130" t="s">
        <v>18</v>
      </c>
      <c r="C124" s="130" t="s">
        <v>11</v>
      </c>
      <c r="D124" s="68" t="s">
        <v>19</v>
      </c>
      <c r="E124" s="131" t="s">
        <v>20</v>
      </c>
      <c r="F124" s="69" t="s">
        <v>78</v>
      </c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75" t="s">
        <v>79</v>
      </c>
      <c r="B125" s="76" t="s">
        <v>50</v>
      </c>
      <c r="C125" s="71">
        <v>1.0</v>
      </c>
      <c r="D125" s="78">
        <f>D115</f>
        <v>720000</v>
      </c>
      <c r="E125" s="78">
        <f>C125*D125</f>
        <v>720000</v>
      </c>
      <c r="F125" s="121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75" t="s">
        <v>80</v>
      </c>
      <c r="B126" s="76" t="s">
        <v>5</v>
      </c>
      <c r="C126" s="132">
        <v>13.75</v>
      </c>
      <c r="D126" s="78"/>
      <c r="E126" s="78"/>
      <c r="F126" s="121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75" t="s">
        <v>81</v>
      </c>
      <c r="B127" s="76" t="s">
        <v>29</v>
      </c>
      <c r="C127" s="78">
        <f>IFERROR(IF(C117&lt;=C116,E115-(C118/(100*C116)*C117)*E115,E115-E118),0)</f>
        <v>720000</v>
      </c>
      <c r="D127" s="78"/>
      <c r="E127" s="78"/>
      <c r="F127" s="121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75" t="s">
        <v>82</v>
      </c>
      <c r="B128" s="76" t="s">
        <v>29</v>
      </c>
      <c r="C128" s="78">
        <f>IFERROR(IF(C117&gt;=C116,C127,((((C127)-(E115-E118))*(((C116-C117)+1)/(2*(C116-C117))))+(E115-E118))),0)</f>
        <v>508816.8</v>
      </c>
      <c r="D128" s="78"/>
      <c r="E128" s="78"/>
      <c r="F128" s="121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23" t="s">
        <v>83</v>
      </c>
      <c r="B129" s="124" t="s">
        <v>29</v>
      </c>
      <c r="C129" s="124"/>
      <c r="D129" s="125">
        <f>C126*C128/12/100</f>
        <v>5830.1925</v>
      </c>
      <c r="E129" s="125">
        <f>D129</f>
        <v>5830.1925</v>
      </c>
      <c r="F129" s="121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0" customHeight="1">
      <c r="A130" s="82" t="s">
        <v>76</v>
      </c>
      <c r="B130" s="126" t="s">
        <v>50</v>
      </c>
      <c r="C130" s="76">
        <f>C120</f>
        <v>1</v>
      </c>
      <c r="D130" s="85">
        <f>E129</f>
        <v>5830.1925</v>
      </c>
      <c r="E130" s="127">
        <f>C130*D130</f>
        <v>5830.1925</v>
      </c>
      <c r="F130" s="121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33"/>
      <c r="D131" s="89" t="s">
        <v>37</v>
      </c>
      <c r="E131" s="90">
        <f>$B$36</f>
        <v>1</v>
      </c>
      <c r="F131" s="118">
        <f>E130*E131</f>
        <v>5830.1925</v>
      </c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 t="s">
        <v>84</v>
      </c>
      <c r="B133" s="1"/>
      <c r="C133" s="1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66" t="s">
        <v>17</v>
      </c>
      <c r="B134" s="67" t="s">
        <v>18</v>
      </c>
      <c r="C134" s="67" t="s">
        <v>11</v>
      </c>
      <c r="D134" s="68" t="s">
        <v>19</v>
      </c>
      <c r="E134" s="68" t="s">
        <v>20</v>
      </c>
      <c r="F134" s="69" t="s">
        <v>85</v>
      </c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70" t="s">
        <v>86</v>
      </c>
      <c r="B135" s="71" t="s">
        <v>50</v>
      </c>
      <c r="C135" s="92">
        <v>1.0</v>
      </c>
      <c r="D135" s="73">
        <f>0.01*$D$115</f>
        <v>7200</v>
      </c>
      <c r="E135" s="73">
        <f>D135*C135</f>
        <v>7200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75" t="s">
        <v>87</v>
      </c>
      <c r="B136" s="76" t="s">
        <v>50</v>
      </c>
      <c r="C136" s="73">
        <f>C135</f>
        <v>1</v>
      </c>
      <c r="D136" s="106">
        <v>100.0</v>
      </c>
      <c r="E136" s="78">
        <f>C136*D136</f>
        <v>100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82" t="s">
        <v>88</v>
      </c>
      <c r="B137" s="126" t="s">
        <v>23</v>
      </c>
      <c r="C137" s="126">
        <v>1.0</v>
      </c>
      <c r="D137" s="85">
        <f>SUM(E135:E136)</f>
        <v>7300</v>
      </c>
      <c r="E137" s="85">
        <f>D137/C137</f>
        <v>7300</v>
      </c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89" t="s">
        <v>37</v>
      </c>
      <c r="E138" s="90">
        <f>$B$36</f>
        <v>1</v>
      </c>
      <c r="F138" s="91">
        <f>E137*E138</f>
        <v>7300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3"/>
      <c r="E139" s="3"/>
      <c r="F139" s="3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2.75" customHeight="1">
      <c r="A140" s="1" t="s">
        <v>89</v>
      </c>
      <c r="B140" s="135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35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82" t="s">
        <v>90</v>
      </c>
      <c r="B142" s="136">
        <v>105.0</v>
      </c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35"/>
      <c r="C143" s="1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29" t="s">
        <v>17</v>
      </c>
      <c r="B144" s="130" t="s">
        <v>18</v>
      </c>
      <c r="C144" s="130" t="s">
        <v>91</v>
      </c>
      <c r="D144" s="131" t="s">
        <v>19</v>
      </c>
      <c r="E144" s="131" t="s">
        <v>20</v>
      </c>
      <c r="F144" s="69" t="s">
        <v>92</v>
      </c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75" t="s">
        <v>93</v>
      </c>
      <c r="B145" s="76" t="s">
        <v>94</v>
      </c>
      <c r="C145" s="137">
        <v>12.0</v>
      </c>
      <c r="D145" s="138">
        <v>5.29</v>
      </c>
      <c r="E145" s="78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75" t="s">
        <v>95</v>
      </c>
      <c r="B146" s="76" t="s">
        <v>96</v>
      </c>
      <c r="C146" s="95">
        <f>B142</f>
        <v>105</v>
      </c>
      <c r="D146" s="139">
        <f>IFERROR(+D145*C145,"-")</f>
        <v>63.48</v>
      </c>
      <c r="E146" s="78">
        <f>IFERROR(C146*D146,"-")</f>
        <v>6665.4</v>
      </c>
      <c r="F146" s="3"/>
      <c r="G146" s="3"/>
      <c r="H146" s="9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75" t="s">
        <v>97</v>
      </c>
      <c r="B147" s="76" t="s">
        <v>98</v>
      </c>
      <c r="C147" s="137">
        <v>30.0</v>
      </c>
      <c r="D147" s="106">
        <v>13.2</v>
      </c>
      <c r="E147" s="78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75" t="s">
        <v>99</v>
      </c>
      <c r="B148" s="76" t="s">
        <v>96</v>
      </c>
      <c r="C148" s="95">
        <f>C146</f>
        <v>105</v>
      </c>
      <c r="D148" s="139">
        <f>+C147*D147/1000</f>
        <v>0.396</v>
      </c>
      <c r="E148" s="78">
        <f>C148*D148</f>
        <v>41.58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75" t="s">
        <v>100</v>
      </c>
      <c r="B149" s="76" t="s">
        <v>98</v>
      </c>
      <c r="C149" s="140">
        <v>40.0</v>
      </c>
      <c r="D149" s="141">
        <v>14.5</v>
      </c>
      <c r="E149" s="78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75" t="s">
        <v>101</v>
      </c>
      <c r="B150" s="76" t="s">
        <v>96</v>
      </c>
      <c r="C150" s="95">
        <f>C146</f>
        <v>105</v>
      </c>
      <c r="D150" s="139">
        <f>+C149*D149/1000</f>
        <v>0.58</v>
      </c>
      <c r="E150" s="78">
        <f>C150*D150</f>
        <v>60.9</v>
      </c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75" t="s">
        <v>102</v>
      </c>
      <c r="B151" s="76" t="s">
        <v>103</v>
      </c>
      <c r="C151" s="140">
        <v>1.0</v>
      </c>
      <c r="D151" s="141">
        <v>21.0</v>
      </c>
      <c r="E151" s="78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75" t="s">
        <v>104</v>
      </c>
      <c r="B152" s="76" t="s">
        <v>96</v>
      </c>
      <c r="C152" s="95">
        <f>C146</f>
        <v>105</v>
      </c>
      <c r="D152" s="139">
        <f>+C151*D151/1000</f>
        <v>0.021</v>
      </c>
      <c r="E152" s="78">
        <f>C152*D152</f>
        <v>2.205</v>
      </c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82" t="s">
        <v>105</v>
      </c>
      <c r="B153" s="126" t="s">
        <v>106</v>
      </c>
      <c r="C153" s="142"/>
      <c r="D153" s="143">
        <f>IFERROR(D146+D148+D150+D152,0)</f>
        <v>64.477</v>
      </c>
      <c r="E153" s="78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3"/>
      <c r="E154" s="3"/>
      <c r="F154" s="118">
        <f>SUM(E145:E152)</f>
        <v>6770.085</v>
      </c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5.5" customHeight="1">
      <c r="A155" s="1"/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 t="s">
        <v>107</v>
      </c>
      <c r="B156" s="1"/>
      <c r="C156" s="1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66" t="s">
        <v>17</v>
      </c>
      <c r="B157" s="67" t="s">
        <v>18</v>
      </c>
      <c r="C157" s="67" t="s">
        <v>11</v>
      </c>
      <c r="D157" s="68" t="s">
        <v>19</v>
      </c>
      <c r="E157" s="68" t="s">
        <v>20</v>
      </c>
      <c r="F157" s="69" t="s">
        <v>108</v>
      </c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70" t="s">
        <v>109</v>
      </c>
      <c r="B158" s="71" t="s">
        <v>110</v>
      </c>
      <c r="C158" s="95">
        <f>C146</f>
        <v>105</v>
      </c>
      <c r="D158" s="92">
        <v>1.1</v>
      </c>
      <c r="E158" s="73">
        <f>C158*D158</f>
        <v>115.5</v>
      </c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3"/>
      <c r="E159" s="3"/>
      <c r="F159" s="118">
        <f>E158</f>
        <v>115.5</v>
      </c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 t="s">
        <v>111</v>
      </c>
      <c r="B161" s="1"/>
      <c r="C161" s="1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66" t="s">
        <v>17</v>
      </c>
      <c r="B162" s="67" t="s">
        <v>18</v>
      </c>
      <c r="C162" s="67" t="s">
        <v>11</v>
      </c>
      <c r="D162" s="68" t="s">
        <v>19</v>
      </c>
      <c r="E162" s="68" t="s">
        <v>20</v>
      </c>
      <c r="F162" s="69" t="s">
        <v>112</v>
      </c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70" t="s">
        <v>113</v>
      </c>
      <c r="B163" s="71" t="s">
        <v>50</v>
      </c>
      <c r="C163" s="144">
        <v>4.0</v>
      </c>
      <c r="D163" s="92">
        <v>1900.0</v>
      </c>
      <c r="E163" s="73">
        <f>C163*D163</f>
        <v>7600</v>
      </c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70" t="s">
        <v>114</v>
      </c>
      <c r="B164" s="71" t="s">
        <v>50</v>
      </c>
      <c r="C164" s="144">
        <v>1.0</v>
      </c>
      <c r="D164" s="73"/>
      <c r="E164" s="7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70" t="s">
        <v>115</v>
      </c>
      <c r="B165" s="71" t="s">
        <v>50</v>
      </c>
      <c r="C165" s="73">
        <v>1.0</v>
      </c>
      <c r="D165" s="92">
        <v>1800.0</v>
      </c>
      <c r="E165" s="73">
        <f>C165*D165</f>
        <v>1800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75" t="s">
        <v>116</v>
      </c>
      <c r="B166" s="76" t="s">
        <v>117</v>
      </c>
      <c r="C166" s="145">
        <v>15800.0</v>
      </c>
      <c r="D166" s="78">
        <f>E163+E165</f>
        <v>9400</v>
      </c>
      <c r="E166" s="78">
        <f>IFERROR(D166/C166,"-")</f>
        <v>0.5949367089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75" t="s">
        <v>118</v>
      </c>
      <c r="B167" s="76" t="s">
        <v>119</v>
      </c>
      <c r="C167" s="95">
        <f>B142</f>
        <v>105</v>
      </c>
      <c r="D167" s="78">
        <f>E166</f>
        <v>0.5949367089</v>
      </c>
      <c r="E167" s="78">
        <f>IFERROR(C167*D167,0)</f>
        <v>62.46835443</v>
      </c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3"/>
      <c r="E168" s="3"/>
      <c r="F168" s="118">
        <f>E167</f>
        <v>62.46835443</v>
      </c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09" t="s">
        <v>120</v>
      </c>
      <c r="B171" s="110"/>
      <c r="C171" s="110"/>
      <c r="D171" s="40"/>
      <c r="E171" s="111"/>
      <c r="F171" s="118">
        <f>+SUM(F115:F170)</f>
        <v>22696.24585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27" t="s">
        <v>121</v>
      </c>
      <c r="B173" s="27"/>
      <c r="C173" s="27"/>
      <c r="D173" s="26"/>
      <c r="E173" s="26"/>
      <c r="F173" s="84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66" t="s">
        <v>17</v>
      </c>
      <c r="B175" s="67" t="s">
        <v>18</v>
      </c>
      <c r="C175" s="67" t="s">
        <v>11</v>
      </c>
      <c r="D175" s="68" t="s">
        <v>19</v>
      </c>
      <c r="E175" s="68" t="s">
        <v>20</v>
      </c>
      <c r="F175" s="69" t="s">
        <v>122</v>
      </c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75" t="s">
        <v>123</v>
      </c>
      <c r="B176" s="146" t="s">
        <v>124</v>
      </c>
      <c r="C176" s="61">
        <f>C120</f>
        <v>1</v>
      </c>
      <c r="D176" s="106">
        <v>189.07</v>
      </c>
      <c r="E176" s="78">
        <f>+D176*C176</f>
        <v>189.07</v>
      </c>
      <c r="F176" s="121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75" t="s">
        <v>125</v>
      </c>
      <c r="B177" s="146" t="s">
        <v>23</v>
      </c>
      <c r="C177" s="76">
        <v>60.0</v>
      </c>
      <c r="D177" s="147">
        <f>SUM(E176)</f>
        <v>189.07</v>
      </c>
      <c r="E177" s="147">
        <f>+D177/C177</f>
        <v>3.151166667</v>
      </c>
      <c r="F177" s="121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75" t="s">
        <v>126</v>
      </c>
      <c r="B178" s="76" t="s">
        <v>50</v>
      </c>
      <c r="C178" s="61">
        <f>+C176</f>
        <v>1</v>
      </c>
      <c r="D178" s="106">
        <v>100.0</v>
      </c>
      <c r="E178" s="78">
        <f>C178*D178</f>
        <v>100</v>
      </c>
      <c r="F178" s="121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75" t="s">
        <v>127</v>
      </c>
      <c r="B179" s="146" t="s">
        <v>23</v>
      </c>
      <c r="C179" s="76">
        <v>1.0</v>
      </c>
      <c r="D179" s="147">
        <v>89.25</v>
      </c>
      <c r="E179" s="147">
        <f>+D179/C179</f>
        <v>89.25</v>
      </c>
      <c r="F179" s="121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48"/>
      <c r="B180" s="148"/>
      <c r="C180" s="148"/>
      <c r="D180" s="89" t="s">
        <v>37</v>
      </c>
      <c r="E180" s="90">
        <f>$B$36</f>
        <v>1</v>
      </c>
      <c r="F180" s="118">
        <f>(E177+E179)*E180</f>
        <v>92.40116667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09" t="s">
        <v>128</v>
      </c>
      <c r="B182" s="110"/>
      <c r="C182" s="110"/>
      <c r="D182" s="40"/>
      <c r="E182" s="111"/>
      <c r="F182" s="118">
        <f>+F180</f>
        <v>92.40116667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09" t="s">
        <v>129</v>
      </c>
      <c r="B184" s="115"/>
      <c r="C184" s="115"/>
      <c r="D184" s="116"/>
      <c r="E184" s="117"/>
      <c r="F184" s="103">
        <f>+F90+F107+F171+F182</f>
        <v>32251.06104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27" t="s">
        <v>130</v>
      </c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66" t="s">
        <v>17</v>
      </c>
      <c r="B188" s="67" t="s">
        <v>18</v>
      </c>
      <c r="C188" s="67" t="s">
        <v>11</v>
      </c>
      <c r="D188" s="68" t="s">
        <v>19</v>
      </c>
      <c r="E188" s="68" t="s">
        <v>20</v>
      </c>
      <c r="F188" s="69" t="s">
        <v>131</v>
      </c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70" t="s">
        <v>132</v>
      </c>
      <c r="B189" s="71" t="s">
        <v>5</v>
      </c>
      <c r="C189" s="122">
        <v>32.3</v>
      </c>
      <c r="D189" s="73">
        <v>7461.3</v>
      </c>
      <c r="E189" s="73">
        <v>7461.3</v>
      </c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3"/>
      <c r="E190" s="3"/>
      <c r="F190" s="118">
        <f>+E189</f>
        <v>7461.3</v>
      </c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09" t="s">
        <v>133</v>
      </c>
      <c r="B192" s="115"/>
      <c r="C192" s="115"/>
      <c r="D192" s="116"/>
      <c r="E192" s="149" t="s">
        <v>134</v>
      </c>
      <c r="F192" s="103">
        <f>F190</f>
        <v>7461.3</v>
      </c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27"/>
      <c r="B193" s="27"/>
      <c r="C193" s="27"/>
      <c r="D193" s="26"/>
      <c r="E193" s="26"/>
      <c r="F193" s="84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09" t="s">
        <v>135</v>
      </c>
      <c r="B195" s="115"/>
      <c r="C195" s="115"/>
      <c r="D195" s="116"/>
      <c r="E195" s="149" t="s">
        <v>136</v>
      </c>
      <c r="F195" s="103">
        <f>F184+F192</f>
        <v>39712.36104</v>
      </c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50"/>
      <c r="B196" s="150"/>
      <c r="C196" s="150"/>
      <c r="D196" s="151"/>
      <c r="E196" s="151"/>
      <c r="F196" s="151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52" t="s">
        <v>137</v>
      </c>
      <c r="B197" s="153"/>
      <c r="C197" s="154"/>
      <c r="D197" s="155"/>
      <c r="E197" s="155" t="s">
        <v>138</v>
      </c>
      <c r="F197" s="156">
        <v>140.0</v>
      </c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3"/>
      <c r="E198" s="3"/>
      <c r="F198" s="121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52" t="s">
        <v>139</v>
      </c>
      <c r="B199" s="153"/>
      <c r="C199" s="154"/>
      <c r="D199" s="155"/>
      <c r="E199" s="157" t="s">
        <v>140</v>
      </c>
      <c r="F199" s="158">
        <f>F195/F197</f>
        <v>283.6597217</v>
      </c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0" customHeight="1">
      <c r="A202" s="159" t="s">
        <v>141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99" t="s">
        <v>142</v>
      </c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76:E76"/>
    <mergeCell ref="A202:G202"/>
    <mergeCell ref="A2:F2"/>
    <mergeCell ref="A3:F3"/>
    <mergeCell ref="A5:F5"/>
    <mergeCell ref="A13:C13"/>
    <mergeCell ref="A27:E27"/>
    <mergeCell ref="A28:D28"/>
    <mergeCell ref="A33:D33"/>
  </mergeCells>
  <hyperlinks>
    <hyperlink display="      3.1.1. Depreciação      " location="Google_Sheet_Link_883616420" ref="A16"/>
    <hyperlink display="      3.1.2. Remuneração do Capital      " location="Google_Sheet_Link_1983329609" ref="A17"/>
    <hyperlink display="3.1.1. Depreciação" location="Google_Sheet_Link_883616420" ref="A113"/>
    <hyperlink display="3.1.2. Remuneração do Capital" location="Google_Sheet_Link_1983329609" ref="A123"/>
  </hyperlinks>
  <printOptions/>
  <pageMargins bottom="0.7480314960629921" footer="0.0" header="0.0" left="0.9055118110236221" right="0.5118110236220472" top="0.7480314960629921"/>
  <pageSetup fitToHeight="0" paperSize="9" orientation="portrait"/>
  <headerFooter>
    <oddFooter>&amp;R&amp;P de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39.75"/>
    <col customWidth="1" min="3" max="3" width="14.75"/>
    <col customWidth="1" min="4" max="4" width="37.25"/>
    <col customWidth="1" min="5" max="10" width="9.13"/>
    <col customWidth="1" min="11" max="11" width="11.0"/>
    <col customWidth="1" min="12" max="24" width="9.13"/>
    <col customWidth="1" min="25" max="26" width="12.75"/>
  </cols>
  <sheetData>
    <row r="1" ht="12.75" customHeight="1">
      <c r="A1" s="160"/>
      <c r="B1" s="161"/>
      <c r="C1" s="161"/>
      <c r="D1" s="161"/>
      <c r="E1" s="161"/>
      <c r="F1" s="161"/>
      <c r="G1" s="162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3"/>
      <c r="Y1" s="163"/>
      <c r="Z1" s="163"/>
    </row>
    <row r="2" ht="12.75" customHeight="1">
      <c r="A2" s="161"/>
      <c r="B2" s="161"/>
      <c r="C2" s="161"/>
      <c r="D2" s="161"/>
      <c r="E2" s="161"/>
      <c r="F2" s="161"/>
      <c r="G2" s="162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3"/>
      <c r="Y2" s="163"/>
      <c r="Z2" s="163"/>
    </row>
    <row r="3" ht="15.0" customHeight="1">
      <c r="A3" s="161"/>
      <c r="B3" s="161"/>
      <c r="C3" s="161"/>
      <c r="D3" s="162"/>
      <c r="E3" s="162"/>
      <c r="F3" s="162"/>
      <c r="G3" s="162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3"/>
      <c r="Y3" s="163"/>
      <c r="Z3" s="163"/>
    </row>
    <row r="4" ht="15.0" customHeight="1">
      <c r="A4" s="164"/>
      <c r="B4" s="164"/>
      <c r="C4" s="164"/>
      <c r="D4" s="165"/>
      <c r="E4" s="165"/>
      <c r="F4" s="165"/>
      <c r="G4" s="166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3"/>
      <c r="Y4" s="163"/>
      <c r="Z4" s="163"/>
    </row>
    <row r="5" ht="16.5" customHeight="1">
      <c r="A5" s="168" t="s">
        <v>143</v>
      </c>
      <c r="B5" s="169"/>
      <c r="C5" s="170"/>
      <c r="D5" s="162"/>
      <c r="E5" s="162"/>
      <c r="F5" s="162"/>
      <c r="G5" s="16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3"/>
      <c r="Y5" s="163"/>
      <c r="Z5" s="163"/>
    </row>
    <row r="6" ht="12.75" customHeight="1">
      <c r="A6" s="171" t="s">
        <v>144</v>
      </c>
      <c r="B6" s="172" t="s">
        <v>145</v>
      </c>
      <c r="C6" s="173" t="s">
        <v>146</v>
      </c>
      <c r="D6" s="160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3"/>
      <c r="Y6" s="163"/>
      <c r="Z6" s="163"/>
    </row>
    <row r="7" ht="12.75" customHeight="1">
      <c r="A7" s="171" t="s">
        <v>147</v>
      </c>
      <c r="B7" s="172" t="s">
        <v>148</v>
      </c>
      <c r="C7" s="174">
        <v>0.2</v>
      </c>
      <c r="D7" s="160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3"/>
      <c r="Y7" s="163"/>
      <c r="Z7" s="163"/>
    </row>
    <row r="8" ht="12.75" customHeight="1">
      <c r="A8" s="171" t="s">
        <v>149</v>
      </c>
      <c r="B8" s="172" t="s">
        <v>150</v>
      </c>
      <c r="C8" s="174">
        <v>0.015</v>
      </c>
      <c r="D8" s="160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3"/>
      <c r="Y8" s="163"/>
      <c r="Z8" s="163"/>
    </row>
    <row r="9" ht="12.75" customHeight="1">
      <c r="A9" s="171" t="s">
        <v>151</v>
      </c>
      <c r="B9" s="172" t="s">
        <v>152</v>
      </c>
      <c r="C9" s="174">
        <v>0.01</v>
      </c>
      <c r="D9" s="160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3"/>
      <c r="Y9" s="163"/>
      <c r="Z9" s="163"/>
    </row>
    <row r="10" ht="12.75" customHeight="1">
      <c r="A10" s="171" t="s">
        <v>153</v>
      </c>
      <c r="B10" s="172" t="s">
        <v>154</v>
      </c>
      <c r="C10" s="174">
        <v>0.002</v>
      </c>
      <c r="D10" s="160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3"/>
      <c r="Y10" s="163"/>
      <c r="Z10" s="163"/>
    </row>
    <row r="11" ht="12.75" customHeight="1">
      <c r="A11" s="171" t="s">
        <v>155</v>
      </c>
      <c r="B11" s="172" t="s">
        <v>156</v>
      </c>
      <c r="C11" s="174">
        <v>0.006</v>
      </c>
      <c r="D11" s="160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3"/>
      <c r="Y11" s="163"/>
      <c r="Z11" s="163"/>
    </row>
    <row r="12" ht="12.75" customHeight="1">
      <c r="A12" s="171" t="s">
        <v>157</v>
      </c>
      <c r="B12" s="172" t="s">
        <v>158</v>
      </c>
      <c r="C12" s="174">
        <v>0.025</v>
      </c>
      <c r="D12" s="160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3"/>
      <c r="Y12" s="163"/>
      <c r="Z12" s="163"/>
    </row>
    <row r="13" ht="12.75" customHeight="1">
      <c r="A13" s="171" t="s">
        <v>159</v>
      </c>
      <c r="B13" s="172" t="s">
        <v>160</v>
      </c>
      <c r="C13" s="174">
        <v>0.03</v>
      </c>
      <c r="D13" s="160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3"/>
      <c r="Y13" s="163"/>
      <c r="Z13" s="163"/>
    </row>
    <row r="14" ht="12.75" customHeight="1">
      <c r="A14" s="171" t="s">
        <v>161</v>
      </c>
      <c r="B14" s="172" t="s">
        <v>162</v>
      </c>
      <c r="C14" s="174">
        <v>0.08</v>
      </c>
      <c r="D14" s="160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3"/>
      <c r="Y14" s="163"/>
      <c r="Z14" s="163"/>
    </row>
    <row r="15" ht="12.75" customHeight="1">
      <c r="A15" s="171" t="s">
        <v>163</v>
      </c>
      <c r="B15" s="175" t="s">
        <v>164</v>
      </c>
      <c r="C15" s="176">
        <f>SUM(C7:C14)</f>
        <v>0.368</v>
      </c>
      <c r="D15" s="160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3"/>
      <c r="Y15" s="163"/>
      <c r="Z15" s="163"/>
    </row>
    <row r="16" ht="12.75" customHeight="1">
      <c r="A16" s="177"/>
      <c r="B16" s="178"/>
      <c r="C16" s="179"/>
      <c r="D16" s="160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3"/>
      <c r="Y16" s="163"/>
      <c r="Z16" s="163"/>
    </row>
    <row r="17" ht="12.75" customHeight="1">
      <c r="A17" s="171" t="s">
        <v>165</v>
      </c>
      <c r="B17" s="172" t="s">
        <v>166</v>
      </c>
      <c r="C17" s="174">
        <f>ROUND(IF('3.CAGED'!C28&gt;24,(1-12/'3.CAGED'!C28)*0.1111,0.1111-C26),4)</f>
        <v>0.0619</v>
      </c>
      <c r="D17" s="160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3"/>
      <c r="Y17" s="163"/>
      <c r="Z17" s="163"/>
    </row>
    <row r="18" ht="12.75" customHeight="1">
      <c r="A18" s="171" t="s">
        <v>167</v>
      </c>
      <c r="B18" s="172" t="s">
        <v>168</v>
      </c>
      <c r="C18" s="174">
        <f>ROUND('3.CAGED'!C32/'3.CAGED'!C29,4)</f>
        <v>0.0833</v>
      </c>
      <c r="D18" s="160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3"/>
      <c r="Y18" s="163"/>
      <c r="Z18" s="163"/>
    </row>
    <row r="19" ht="12.75" customHeight="1">
      <c r="A19" s="171" t="s">
        <v>169</v>
      </c>
      <c r="B19" s="172" t="s">
        <v>170</v>
      </c>
      <c r="C19" s="174">
        <v>6.0E-4</v>
      </c>
      <c r="D19" s="160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3"/>
      <c r="Y19" s="163"/>
      <c r="Z19" s="163"/>
    </row>
    <row r="20" ht="12.75" customHeight="1">
      <c r="A20" s="171" t="s">
        <v>171</v>
      </c>
      <c r="B20" s="172" t="s">
        <v>172</v>
      </c>
      <c r="C20" s="174">
        <v>0.0082</v>
      </c>
      <c r="D20" s="160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3"/>
      <c r="Y20" s="163"/>
      <c r="Z20" s="163"/>
    </row>
    <row r="21" ht="12.75" customHeight="1">
      <c r="A21" s="171" t="s">
        <v>173</v>
      </c>
      <c r="B21" s="172" t="s">
        <v>174</v>
      </c>
      <c r="C21" s="174">
        <v>0.0031</v>
      </c>
      <c r="D21" s="160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3"/>
      <c r="Y21" s="163"/>
      <c r="Z21" s="163"/>
    </row>
    <row r="22" ht="12.75" customHeight="1">
      <c r="A22" s="171" t="s">
        <v>175</v>
      </c>
      <c r="B22" s="172" t="s">
        <v>176</v>
      </c>
      <c r="C22" s="174">
        <v>0.0166</v>
      </c>
      <c r="D22" s="160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3"/>
      <c r="Y22" s="163"/>
      <c r="Z22" s="163"/>
    </row>
    <row r="23" ht="12.75" customHeight="1">
      <c r="A23" s="171" t="s">
        <v>177</v>
      </c>
      <c r="B23" s="175" t="s">
        <v>178</v>
      </c>
      <c r="C23" s="176">
        <f>SUM(C17:C22)</f>
        <v>0.1737</v>
      </c>
      <c r="D23" s="160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3"/>
      <c r="Y23" s="163"/>
      <c r="Z23" s="163"/>
    </row>
    <row r="24" ht="12.75" customHeight="1">
      <c r="A24" s="177"/>
      <c r="B24" s="178"/>
      <c r="C24" s="179"/>
      <c r="D24" s="160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3"/>
      <c r="Y24" s="163"/>
      <c r="Z24" s="163"/>
    </row>
    <row r="25" ht="12.75" customHeight="1">
      <c r="A25" s="171" t="s">
        <v>179</v>
      </c>
      <c r="B25" s="172" t="s">
        <v>180</v>
      </c>
      <c r="C25" s="174">
        <f>ROUND(('3.CAGED'!C33) *'3.CAGED'!C26/'3.CAGED'!C29,4)</f>
        <v>0.0256</v>
      </c>
      <c r="D25" s="160"/>
      <c r="E25" s="180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3"/>
      <c r="Y25" s="163"/>
      <c r="Z25" s="163"/>
    </row>
    <row r="26" ht="12.75" customHeight="1">
      <c r="A26" s="171" t="s">
        <v>181</v>
      </c>
      <c r="B26" s="172" t="s">
        <v>182</v>
      </c>
      <c r="C26" s="174">
        <f>ROUND(IF('3.CAGED'!C28&gt;12,12/'3.CAGED'!C28*0.1111,0.1111),4)</f>
        <v>0.0492</v>
      </c>
      <c r="D26" s="160"/>
      <c r="E26" s="167"/>
      <c r="F26" s="167"/>
      <c r="G26" s="167"/>
      <c r="H26" s="181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3"/>
      <c r="Y26" s="163"/>
      <c r="Z26" s="163"/>
    </row>
    <row r="27" ht="12.75" customHeight="1">
      <c r="A27" s="171" t="s">
        <v>183</v>
      </c>
      <c r="B27" s="172" t="s">
        <v>184</v>
      </c>
      <c r="C27" s="174">
        <f>C25*C26</f>
        <v>0.00125952</v>
      </c>
      <c r="D27" s="160"/>
      <c r="E27" s="180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3"/>
      <c r="Y27" s="163"/>
      <c r="Z27" s="163"/>
    </row>
    <row r="28" ht="12.75" customHeight="1">
      <c r="A28" s="171" t="s">
        <v>185</v>
      </c>
      <c r="B28" s="172" t="s">
        <v>186</v>
      </c>
      <c r="C28" s="174">
        <f>ROUND(('3.CAGED'!C29+'3.CAGED'!C30+'3.CAGED'!C32)/'3.CAGED'!C27*'3.CAGED'!C34*'3.CAGED'!C35*'3.CAGED'!C26/'3.CAGED'!C29,4)</f>
        <v>0.0205</v>
      </c>
      <c r="D28" s="160"/>
      <c r="E28" s="167"/>
      <c r="F28" s="167"/>
      <c r="G28" s="180"/>
      <c r="H28" s="182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3"/>
      <c r="Y28" s="163"/>
      <c r="Z28" s="163"/>
    </row>
    <row r="29" ht="12.75" customHeight="1">
      <c r="A29" s="171" t="s">
        <v>187</v>
      </c>
      <c r="B29" s="172" t="s">
        <v>188</v>
      </c>
      <c r="C29" s="174">
        <f>ROUND(('3.CAGED'!C31/'3.CAGED'!C29)*'3.CAGED'!C26/12,4)</f>
        <v>0.0018</v>
      </c>
      <c r="D29" s="160"/>
      <c r="E29" s="180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3"/>
      <c r="Y29" s="163"/>
      <c r="Z29" s="163"/>
    </row>
    <row r="30" ht="12.75" customHeight="1">
      <c r="A30" s="171" t="s">
        <v>189</v>
      </c>
      <c r="B30" s="175" t="s">
        <v>190</v>
      </c>
      <c r="C30" s="176">
        <f>SUM(C25:C29)</f>
        <v>0.09835952</v>
      </c>
      <c r="D30" s="160"/>
      <c r="E30" s="167"/>
      <c r="F30" s="167"/>
      <c r="G30" s="180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3"/>
      <c r="Y30" s="163"/>
      <c r="Z30" s="163"/>
    </row>
    <row r="31" ht="12.75" customHeight="1">
      <c r="A31" s="177"/>
      <c r="B31" s="178"/>
      <c r="C31" s="179"/>
      <c r="D31" s="160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3"/>
      <c r="Y31" s="163"/>
      <c r="Z31" s="163"/>
    </row>
    <row r="32" ht="12.75" customHeight="1">
      <c r="A32" s="171" t="s">
        <v>191</v>
      </c>
      <c r="B32" s="172" t="s">
        <v>192</v>
      </c>
      <c r="C32" s="174">
        <f>ROUND(C15*C23,4)</f>
        <v>0.0639</v>
      </c>
      <c r="D32" s="160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3"/>
      <c r="Y32" s="163"/>
      <c r="Z32" s="163"/>
    </row>
    <row r="33" ht="12.75" customHeight="1">
      <c r="A33" s="171" t="s">
        <v>193</v>
      </c>
      <c r="B33" s="183" t="s">
        <v>194</v>
      </c>
      <c r="C33" s="174">
        <f>ROUND((C25*C14),4)</f>
        <v>0.002</v>
      </c>
      <c r="D33" s="160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3"/>
      <c r="Y33" s="163"/>
      <c r="Z33" s="163"/>
    </row>
    <row r="34" ht="12.75" customHeight="1">
      <c r="A34" s="171" t="s">
        <v>195</v>
      </c>
      <c r="B34" s="175" t="s">
        <v>196</v>
      </c>
      <c r="C34" s="176">
        <f>SUM(C32:C33)</f>
        <v>0.0659</v>
      </c>
      <c r="D34" s="160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3"/>
      <c r="Y34" s="163"/>
      <c r="Z34" s="163"/>
    </row>
    <row r="35" ht="12.75" customHeight="1">
      <c r="A35" s="184"/>
      <c r="B35" s="185" t="s">
        <v>197</v>
      </c>
      <c r="C35" s="186">
        <f>C34+C30+C23+C15</f>
        <v>0.70595952</v>
      </c>
      <c r="D35" s="160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3"/>
      <c r="Y35" s="163"/>
      <c r="Z35" s="163"/>
    </row>
    <row r="36" ht="12.75" customHeight="1">
      <c r="A36" s="160"/>
      <c r="B36" s="160"/>
      <c r="C36" s="187"/>
      <c r="D36" s="18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3"/>
      <c r="Y36" s="163"/>
      <c r="Z36" s="163"/>
    </row>
    <row r="37" ht="12.75" customHeight="1">
      <c r="A37" s="160"/>
      <c r="B37" s="160"/>
      <c r="C37" s="187"/>
      <c r="D37" s="18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3"/>
      <c r="Y37" s="163"/>
      <c r="Z37" s="163"/>
    </row>
    <row r="38" ht="12.75" customHeight="1">
      <c r="A38" s="160"/>
      <c r="B38" s="160"/>
      <c r="C38" s="187"/>
      <c r="D38" s="160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3"/>
      <c r="Y38" s="163"/>
      <c r="Z38" s="163"/>
    </row>
    <row r="39" ht="12.75" customHeight="1">
      <c r="A39" s="160"/>
      <c r="B39" s="160"/>
      <c r="C39" s="187"/>
      <c r="D39" s="160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3"/>
      <c r="Y39" s="163"/>
      <c r="Z39" s="163"/>
    </row>
    <row r="40" ht="12.75" customHeight="1">
      <c r="A40" s="160"/>
      <c r="B40" s="160"/>
      <c r="C40" s="187"/>
      <c r="D40" s="160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3"/>
      <c r="Y40" s="163"/>
      <c r="Z40" s="163"/>
    </row>
    <row r="41" ht="12.75" customHeight="1">
      <c r="A41" s="160"/>
      <c r="B41" s="160"/>
      <c r="C41" s="187"/>
      <c r="D41" s="160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3"/>
      <c r="Y41" s="163"/>
      <c r="Z41" s="163"/>
    </row>
    <row r="42" ht="12.75" customHeight="1">
      <c r="A42" s="160"/>
      <c r="B42" s="160"/>
      <c r="C42" s="187"/>
      <c r="D42" s="160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3"/>
      <c r="Y42" s="163"/>
      <c r="Z42" s="163"/>
    </row>
    <row r="43" ht="12.75" customHeight="1">
      <c r="A43" s="160"/>
      <c r="B43" s="167"/>
      <c r="C43" s="180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3"/>
      <c r="Y43" s="163"/>
      <c r="Z43" s="163"/>
    </row>
    <row r="44" ht="12.75" customHeight="1">
      <c r="A44" s="160"/>
      <c r="B44" s="167"/>
      <c r="C44" s="180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3"/>
      <c r="Y44" s="163"/>
      <c r="Z44" s="163"/>
    </row>
    <row r="45" ht="12.75" customHeight="1">
      <c r="A45" s="160"/>
      <c r="B45" s="160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3"/>
      <c r="Y45" s="163"/>
      <c r="Z45" s="163"/>
    </row>
    <row r="46" ht="12.75" customHeight="1">
      <c r="A46" s="160"/>
      <c r="B46" s="160"/>
      <c r="C46" s="160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3"/>
      <c r="Y46" s="163"/>
      <c r="Z46" s="163"/>
    </row>
    <row r="47" ht="12.75" customHeight="1">
      <c r="A47" s="160"/>
      <c r="B47" s="18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3"/>
      <c r="Y47" s="163"/>
      <c r="Z47" s="163"/>
    </row>
    <row r="48" ht="12.75" customHeight="1">
      <c r="A48" s="160"/>
      <c r="B48" s="160"/>
      <c r="C48" s="160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3"/>
      <c r="Y48" s="163"/>
      <c r="Z48" s="163"/>
    </row>
    <row r="49" ht="12.75" customHeight="1">
      <c r="A49" s="160"/>
      <c r="B49" s="18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3"/>
      <c r="Y49" s="163"/>
      <c r="Z49" s="163"/>
    </row>
    <row r="50" ht="12.75" customHeight="1">
      <c r="A50" s="160"/>
      <c r="B50" s="160"/>
      <c r="C50" s="160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3"/>
      <c r="Y50" s="163"/>
      <c r="Z50" s="163"/>
    </row>
    <row r="51" ht="12.75" customHeight="1">
      <c r="A51" s="160"/>
      <c r="B51" s="18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3"/>
      <c r="Y51" s="163"/>
      <c r="Z51" s="163"/>
    </row>
    <row r="52" ht="12.75" customHeight="1">
      <c r="A52" s="160"/>
      <c r="B52" s="160"/>
      <c r="C52" s="160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3"/>
      <c r="Y52" s="163"/>
      <c r="Z52" s="163"/>
    </row>
    <row r="53" ht="12.75" customHeight="1">
      <c r="A53" s="160"/>
      <c r="B53" s="18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3"/>
      <c r="Y53" s="163"/>
      <c r="Z53" s="163"/>
    </row>
    <row r="54" ht="12.75" customHeight="1">
      <c r="A54" s="160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3"/>
      <c r="Y54" s="163"/>
      <c r="Z54" s="163"/>
    </row>
    <row r="55" ht="12.75" customHeight="1">
      <c r="A55" s="167"/>
      <c r="B55" s="180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3"/>
      <c r="Y55" s="163"/>
      <c r="Z55" s="163"/>
    </row>
    <row r="56" ht="12.75" customHeight="1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3"/>
      <c r="Y56" s="163"/>
      <c r="Z56" s="163"/>
    </row>
    <row r="57" ht="12.75" customHeight="1">
      <c r="A57" s="160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3"/>
      <c r="Y57" s="163"/>
      <c r="Z57" s="163"/>
    </row>
    <row r="58" ht="12.75" customHeight="1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3"/>
      <c r="Y58" s="163"/>
      <c r="Z58" s="163"/>
    </row>
    <row r="59" ht="12.75" customHeight="1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3"/>
      <c r="Y59" s="163"/>
      <c r="Z59" s="163"/>
    </row>
    <row r="60" ht="12.7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3"/>
      <c r="Y60" s="163"/>
      <c r="Z60" s="163"/>
    </row>
    <row r="61" ht="12.75" customHeight="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3"/>
      <c r="Y61" s="163"/>
      <c r="Z61" s="163"/>
    </row>
    <row r="62" ht="12.75" customHeight="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3"/>
      <c r="Y62" s="163"/>
      <c r="Z62" s="163"/>
    </row>
    <row r="63" ht="12.75" customHeight="1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3"/>
      <c r="Y63" s="163"/>
      <c r="Z63" s="163"/>
    </row>
    <row r="64" ht="12.75" customHeight="1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3"/>
      <c r="Y64" s="163"/>
      <c r="Z64" s="163"/>
    </row>
    <row r="65" ht="12.75" customHeight="1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3"/>
      <c r="Y65" s="163"/>
      <c r="Z65" s="163"/>
    </row>
    <row r="66" ht="12.75" customHeight="1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3"/>
      <c r="Y66" s="163"/>
      <c r="Z66" s="163"/>
    </row>
    <row r="67" ht="12.75" customHeight="1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3"/>
      <c r="Y67" s="163"/>
      <c r="Z67" s="163"/>
    </row>
    <row r="68" ht="12.75" customHeight="1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3"/>
      <c r="Y68" s="163"/>
      <c r="Z68" s="163"/>
    </row>
    <row r="69" ht="12.75" customHeight="1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3"/>
      <c r="Y69" s="163"/>
      <c r="Z69" s="163"/>
    </row>
    <row r="70" ht="12.75" customHeight="1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3"/>
      <c r="Y70" s="163"/>
      <c r="Z70" s="163"/>
    </row>
    <row r="71" ht="12.75" customHeight="1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3"/>
      <c r="Y71" s="163"/>
      <c r="Z71" s="163"/>
    </row>
    <row r="72" ht="12.7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3"/>
      <c r="Y72" s="163"/>
      <c r="Z72" s="163"/>
    </row>
    <row r="73" ht="12.75" customHeight="1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3"/>
      <c r="Y73" s="163"/>
      <c r="Z73" s="163"/>
    </row>
    <row r="74" ht="12.75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3"/>
      <c r="Y74" s="163"/>
      <c r="Z74" s="163"/>
    </row>
    <row r="75" ht="12.75" customHeigh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3"/>
      <c r="Y75" s="163"/>
      <c r="Z75" s="163"/>
    </row>
    <row r="76" ht="12.75" customHeight="1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3"/>
      <c r="Y76" s="163"/>
      <c r="Z76" s="163"/>
    </row>
    <row r="77" ht="12.75" customHeight="1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3"/>
      <c r="Y77" s="163"/>
      <c r="Z77" s="163"/>
    </row>
    <row r="78" ht="12.75" customHeight="1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3"/>
      <c r="Y78" s="163"/>
      <c r="Z78" s="163"/>
    </row>
    <row r="79" ht="12.75" customHeight="1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3"/>
      <c r="Y79" s="163"/>
      <c r="Z79" s="163"/>
    </row>
    <row r="80" ht="12.75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3"/>
      <c r="Y80" s="163"/>
      <c r="Z80" s="163"/>
    </row>
    <row r="81" ht="12.75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3"/>
      <c r="Y81" s="163"/>
      <c r="Z81" s="163"/>
    </row>
    <row r="82" ht="12.75" customHeight="1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3"/>
      <c r="Y82" s="163"/>
      <c r="Z82" s="163"/>
    </row>
    <row r="83" ht="12.75" customHeight="1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3"/>
      <c r="Y83" s="163"/>
      <c r="Z83" s="163"/>
    </row>
    <row r="84" ht="12.75" customHeight="1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3"/>
      <c r="Y84" s="163"/>
      <c r="Z84" s="163"/>
    </row>
    <row r="85" ht="12.75" customHeight="1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3"/>
      <c r="Y85" s="163"/>
      <c r="Z85" s="163"/>
    </row>
    <row r="86" ht="12.75" customHeight="1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3"/>
      <c r="Y86" s="163"/>
      <c r="Z86" s="163"/>
    </row>
    <row r="87" ht="12.75" customHeight="1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3"/>
      <c r="Y87" s="163"/>
      <c r="Z87" s="163"/>
    </row>
    <row r="88" ht="12.7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3"/>
      <c r="Y88" s="163"/>
      <c r="Z88" s="163"/>
    </row>
    <row r="89" ht="12.75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3"/>
      <c r="Y89" s="163"/>
      <c r="Z89" s="163"/>
    </row>
    <row r="90" ht="12.75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3"/>
      <c r="Z90" s="163"/>
    </row>
    <row r="91" ht="12.7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3"/>
      <c r="Z91" s="163"/>
    </row>
    <row r="92" ht="12.75" customHeight="1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3"/>
      <c r="Z92" s="163"/>
    </row>
    <row r="93" ht="12.75" customHeight="1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3"/>
      <c r="Z93" s="163"/>
    </row>
    <row r="94" ht="12.75" customHeight="1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3"/>
      <c r="Z94" s="163"/>
    </row>
    <row r="95" ht="12.75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3"/>
      <c r="Z95" s="163"/>
    </row>
    <row r="96" ht="12.75" customHeight="1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3"/>
      <c r="Z96" s="163"/>
    </row>
    <row r="97" ht="12.75" customHeight="1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3"/>
      <c r="Z97" s="163"/>
    </row>
    <row r="98" ht="12.75" customHeight="1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3"/>
      <c r="Z98" s="163"/>
    </row>
    <row r="99" ht="12.75" customHeight="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3"/>
      <c r="Z99" s="163"/>
    </row>
    <row r="100" ht="12.75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3"/>
      <c r="Z100" s="163"/>
    </row>
    <row r="101" ht="12.75" customHeight="1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3"/>
      <c r="Z101" s="163"/>
    </row>
    <row r="102" ht="12.75" customHeight="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3"/>
      <c r="Z102" s="163"/>
    </row>
    <row r="103" ht="12.75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3"/>
      <c r="Z103" s="163"/>
    </row>
    <row r="104" ht="12.75" customHeight="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3"/>
      <c r="Z104" s="163"/>
    </row>
    <row r="105" ht="12.75" customHeigh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3"/>
      <c r="Z105" s="163"/>
    </row>
    <row r="106" ht="12.75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3"/>
      <c r="Z106" s="163"/>
    </row>
    <row r="107" ht="12.75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3"/>
      <c r="Z107" s="163"/>
    </row>
    <row r="108" ht="12.75" customHeigh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3"/>
      <c r="Z108" s="163"/>
    </row>
    <row r="109" ht="12.75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3"/>
      <c r="Z109" s="163"/>
    </row>
    <row r="110" ht="12.75" customHeigh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3"/>
      <c r="Z110" s="163"/>
    </row>
    <row r="111" ht="12.75" customHeigh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3"/>
      <c r="Z111" s="163"/>
    </row>
    <row r="112" ht="12.75" customHeigh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3"/>
      <c r="Z112" s="163"/>
    </row>
    <row r="113" ht="12.75" customHeigh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3"/>
      <c r="Z113" s="163"/>
    </row>
    <row r="114" ht="12.75" customHeigh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3"/>
      <c r="Z114" s="163"/>
    </row>
    <row r="115" ht="12.75" customHeigh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3"/>
      <c r="Z115" s="163"/>
    </row>
    <row r="116" ht="12.75" customHeigh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3"/>
      <c r="Z116" s="163"/>
    </row>
    <row r="117" ht="12.75" customHeigh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3"/>
      <c r="Z117" s="163"/>
    </row>
    <row r="118" ht="12.75" customHeigh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3"/>
      <c r="Z118" s="163"/>
    </row>
    <row r="119" ht="12.75" customHeigh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3"/>
      <c r="Z119" s="163"/>
    </row>
    <row r="120" ht="12.75" customHeigh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3"/>
      <c r="Z120" s="163"/>
    </row>
    <row r="121" ht="12.75" customHeigh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3"/>
      <c r="Z121" s="163"/>
    </row>
    <row r="122" ht="12.75" customHeigh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3"/>
      <c r="Z122" s="163"/>
    </row>
    <row r="123" ht="12.75" customHeigh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3"/>
      <c r="Z123" s="163"/>
    </row>
    <row r="124" ht="12.75" customHeigh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3"/>
      <c r="Z124" s="163"/>
    </row>
    <row r="125" ht="12.75" customHeigh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3"/>
      <c r="Z125" s="163"/>
    </row>
    <row r="126" ht="12.75" customHeigh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3"/>
      <c r="Z126" s="163"/>
    </row>
    <row r="127" ht="12.75" customHeigh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3"/>
      <c r="Z127" s="163"/>
    </row>
    <row r="128" ht="12.75" customHeigh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3"/>
      <c r="Z128" s="163"/>
    </row>
    <row r="129" ht="12.75" customHeigh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3"/>
      <c r="Z129" s="163"/>
    </row>
    <row r="130" ht="12.75" customHeigh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3"/>
      <c r="Z130" s="163"/>
    </row>
    <row r="131" ht="12.75" customHeigh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3"/>
      <c r="Z131" s="163"/>
    </row>
    <row r="132" ht="12.75" customHeigh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3"/>
      <c r="Z132" s="163"/>
    </row>
    <row r="133" ht="12.75" customHeigh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3"/>
      <c r="Z133" s="163"/>
    </row>
    <row r="134" ht="12.75" customHeigh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3"/>
      <c r="Z134" s="163"/>
    </row>
    <row r="135" ht="12.75" customHeigh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3"/>
      <c r="Z135" s="163"/>
    </row>
    <row r="136" ht="12.75" customHeigh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3"/>
      <c r="Z136" s="163"/>
    </row>
    <row r="137" ht="12.75" customHeigh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3"/>
      <c r="Z137" s="163"/>
    </row>
    <row r="138" ht="12.75" customHeigh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3"/>
      <c r="Z138" s="163"/>
    </row>
    <row r="139" ht="12.75" customHeigh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3"/>
      <c r="Z139" s="163"/>
    </row>
    <row r="140" ht="12.75" customHeigh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3"/>
      <c r="Z140" s="163"/>
    </row>
    <row r="141" ht="12.75" customHeigh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3"/>
      <c r="Z141" s="163"/>
    </row>
    <row r="142" ht="12.75" customHeigh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3"/>
      <c r="Z142" s="163"/>
    </row>
    <row r="143" ht="12.75" customHeigh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3"/>
      <c r="Z143" s="163"/>
    </row>
    <row r="144" ht="12.75" customHeigh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3"/>
      <c r="Z144" s="163"/>
    </row>
    <row r="145" ht="12.75" customHeigh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3"/>
      <c r="Z145" s="163"/>
    </row>
    <row r="146" ht="12.75" customHeigh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3"/>
      <c r="Z146" s="163"/>
    </row>
    <row r="147" ht="12.75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3"/>
      <c r="Z147" s="163"/>
    </row>
    <row r="148" ht="12.75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3"/>
      <c r="Z148" s="163"/>
    </row>
    <row r="149" ht="12.75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3"/>
      <c r="Z149" s="163"/>
    </row>
    <row r="150" ht="12.75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3"/>
      <c r="Z150" s="163"/>
    </row>
    <row r="151" ht="12.75" customHeigh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3"/>
      <c r="Z151" s="163"/>
    </row>
    <row r="152" ht="12.75" customHeigh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3"/>
      <c r="Z152" s="163"/>
    </row>
    <row r="153" ht="12.75" customHeigh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3"/>
      <c r="Z153" s="163"/>
    </row>
    <row r="154" ht="12.75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3"/>
      <c r="Z154" s="163"/>
    </row>
    <row r="155" ht="12.75" customHeigh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3"/>
      <c r="Z155" s="163"/>
    </row>
    <row r="156" ht="12.75" customHeigh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3"/>
      <c r="Z156" s="163"/>
    </row>
    <row r="157" ht="12.75" customHeigh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3"/>
      <c r="Z157" s="163"/>
    </row>
    <row r="158" ht="12.75" customHeigh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3"/>
      <c r="Z158" s="163"/>
    </row>
    <row r="159" ht="12.75" customHeigh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3"/>
      <c r="Z159" s="163"/>
    </row>
    <row r="160" ht="12.75" customHeigh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3"/>
      <c r="Z160" s="163"/>
    </row>
    <row r="161" ht="12.75" customHeigh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3"/>
      <c r="Z161" s="163"/>
    </row>
    <row r="162" ht="12.75" customHeigh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3"/>
      <c r="Z162" s="163"/>
    </row>
    <row r="163" ht="12.75" customHeigh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3"/>
      <c r="Z163" s="163"/>
    </row>
    <row r="164" ht="12.75" customHeigh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3"/>
      <c r="Z164" s="163"/>
    </row>
    <row r="165" ht="12.75" customHeigh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3"/>
      <c r="Z165" s="163"/>
    </row>
    <row r="166" ht="12.75" customHeigh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3"/>
      <c r="Z166" s="163"/>
    </row>
    <row r="167" ht="12.75" customHeigh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3"/>
      <c r="Z167" s="163"/>
    </row>
    <row r="168" ht="12.75" customHeigh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3"/>
      <c r="Z168" s="163"/>
    </row>
    <row r="169" ht="12.75" customHeigh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3"/>
      <c r="Z169" s="163"/>
    </row>
    <row r="170" ht="12.75" customHeigh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3"/>
      <c r="Z170" s="163"/>
    </row>
    <row r="171" ht="12.75" customHeigh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3"/>
      <c r="Z171" s="163"/>
    </row>
    <row r="172" ht="12.75" customHeigh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3"/>
      <c r="Z172" s="163"/>
    </row>
    <row r="173" ht="12.75" customHeigh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3"/>
      <c r="Z173" s="163"/>
    </row>
    <row r="174" ht="12.75" customHeigh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3"/>
      <c r="Z174" s="163"/>
    </row>
    <row r="175" ht="12.75" customHeigh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3"/>
      <c r="Z175" s="163"/>
    </row>
    <row r="176" ht="12.75" customHeigh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3"/>
      <c r="Z176" s="163"/>
    </row>
    <row r="177" ht="12.75" customHeigh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3"/>
      <c r="Z177" s="163"/>
    </row>
    <row r="178" ht="12.75" customHeigh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3"/>
      <c r="Z178" s="163"/>
    </row>
    <row r="179" ht="12.75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3"/>
      <c r="Z179" s="163"/>
    </row>
    <row r="180" ht="12.75" customHeigh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3"/>
      <c r="Z180" s="163"/>
    </row>
    <row r="181" ht="12.75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3"/>
      <c r="Z181" s="163"/>
    </row>
    <row r="182" ht="12.75" customHeigh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3"/>
      <c r="Z182" s="163"/>
    </row>
    <row r="183" ht="12.75" customHeigh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3"/>
      <c r="Z183" s="163"/>
    </row>
    <row r="184" ht="12.75" customHeigh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3"/>
      <c r="Z184" s="163"/>
    </row>
    <row r="185" ht="12.75" customHeigh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3"/>
      <c r="Z185" s="163"/>
    </row>
    <row r="186" ht="12.75" customHeigh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3"/>
      <c r="Z186" s="163"/>
    </row>
    <row r="187" ht="12.75" customHeigh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3"/>
      <c r="Z187" s="163"/>
    </row>
    <row r="188" ht="12.75" customHeigh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3"/>
      <c r="Z188" s="163"/>
    </row>
    <row r="189" ht="12.75" customHeigh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3"/>
      <c r="Z189" s="163"/>
    </row>
    <row r="190" ht="12.75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3"/>
      <c r="Z190" s="163"/>
    </row>
    <row r="191" ht="12.75" customHeigh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3"/>
      <c r="Z191" s="163"/>
    </row>
    <row r="192" ht="12.75" customHeigh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3"/>
      <c r="Z192" s="163"/>
    </row>
    <row r="193" ht="12.75" customHeigh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3"/>
      <c r="Z193" s="163"/>
    </row>
    <row r="194" ht="12.75" customHeigh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3"/>
      <c r="Z194" s="163"/>
    </row>
    <row r="195" ht="12.75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3"/>
      <c r="Z195" s="163"/>
    </row>
    <row r="196" ht="12.75" customHeigh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3"/>
      <c r="Z196" s="163"/>
    </row>
    <row r="197" ht="12.75" customHeigh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3"/>
      <c r="Z197" s="163"/>
    </row>
    <row r="198" ht="12.75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3"/>
      <c r="Z198" s="163"/>
    </row>
    <row r="199" ht="12.75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3"/>
      <c r="Z199" s="163"/>
    </row>
    <row r="200" ht="12.75" customHeigh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3"/>
      <c r="Z200" s="163"/>
    </row>
    <row r="201" ht="12.75" customHeigh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3"/>
      <c r="Z201" s="163"/>
    </row>
    <row r="202" ht="12.75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3"/>
      <c r="Z202" s="163"/>
    </row>
    <row r="203" ht="12.75" customHeigh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3"/>
      <c r="Z203" s="163"/>
    </row>
    <row r="204" ht="12.75" customHeigh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3"/>
      <c r="Z204" s="163"/>
    </row>
    <row r="205" ht="12.75" customHeigh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3"/>
      <c r="Z205" s="163"/>
    </row>
    <row r="206" ht="12.75" customHeigh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3"/>
      <c r="Z206" s="163"/>
    </row>
    <row r="207" ht="12.75" customHeigh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3"/>
      <c r="Z207" s="163"/>
    </row>
    <row r="208" ht="12.75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3"/>
      <c r="Z208" s="163"/>
    </row>
    <row r="209" ht="12.75" customHeigh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3"/>
      <c r="Z209" s="163"/>
    </row>
    <row r="210" ht="12.75" customHeigh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3"/>
      <c r="Z210" s="163"/>
    </row>
    <row r="211" ht="12.75" customHeigh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3"/>
      <c r="Z211" s="163"/>
    </row>
    <row r="212" ht="12.75" customHeigh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3"/>
      <c r="Z212" s="163"/>
    </row>
    <row r="213" ht="12.75" customHeigh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3"/>
      <c r="Z213" s="163"/>
    </row>
    <row r="214" ht="12.75" customHeigh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3"/>
      <c r="Z214" s="163"/>
    </row>
    <row r="215" ht="12.75" customHeigh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3"/>
      <c r="Z215" s="163"/>
    </row>
    <row r="216" ht="12.75" customHeigh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3"/>
      <c r="Z216" s="163"/>
    </row>
    <row r="217" ht="12.75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3"/>
      <c r="Z217" s="163"/>
    </row>
    <row r="218" ht="12.75" customHeigh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3"/>
      <c r="Z218" s="163"/>
    </row>
    <row r="219" ht="12.75" customHeigh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3"/>
      <c r="Z219" s="163"/>
    </row>
    <row r="220" ht="12.75" customHeigh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3"/>
      <c r="Z220" s="163"/>
    </row>
    <row r="221" ht="12.75" customHeigh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3"/>
      <c r="Z221" s="163"/>
    </row>
    <row r="222" ht="12.75" customHeigh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3"/>
      <c r="Z222" s="163"/>
    </row>
    <row r="223" ht="12.75" customHeigh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3"/>
      <c r="Z223" s="163"/>
    </row>
    <row r="224" ht="12.75" customHeigh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3"/>
      <c r="Z224" s="163"/>
    </row>
    <row r="225" ht="12.75" customHeigh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3"/>
      <c r="Z225" s="163"/>
    </row>
    <row r="226" ht="12.75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3"/>
      <c r="Z226" s="163"/>
    </row>
    <row r="227" ht="12.75" customHeigh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3"/>
      <c r="Z227" s="163"/>
    </row>
    <row r="228" ht="12.75" customHeigh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3"/>
      <c r="Z228" s="163"/>
    </row>
    <row r="229" ht="12.75" customHeigh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3"/>
      <c r="Z229" s="163"/>
    </row>
    <row r="230" ht="12.75" customHeigh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3"/>
      <c r="Z230" s="163"/>
    </row>
    <row r="231" ht="12.75" customHeigh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3"/>
      <c r="Z231" s="163"/>
    </row>
    <row r="232" ht="12.75" customHeigh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3"/>
      <c r="Z232" s="163"/>
    </row>
    <row r="233" ht="12.75" customHeigh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3"/>
      <c r="Z233" s="163"/>
    </row>
    <row r="234" ht="12.75" customHeigh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3"/>
      <c r="Z234" s="163"/>
    </row>
    <row r="235" ht="12.75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3"/>
      <c r="Z235" s="163"/>
    </row>
    <row r="236" ht="12.75" customHeigh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3"/>
      <c r="Z236" s="163"/>
    </row>
    <row r="237" ht="12.75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3"/>
      <c r="Z237" s="163"/>
    </row>
    <row r="238" ht="12.75" customHeigh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3"/>
      <c r="Z238" s="163"/>
    </row>
    <row r="239" ht="12.75" customHeigh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3"/>
      <c r="Z239" s="163"/>
    </row>
    <row r="240" ht="12.75" customHeigh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3"/>
      <c r="Z240" s="163"/>
    </row>
    <row r="241" ht="12.75" customHeigh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3"/>
      <c r="Z241" s="163"/>
    </row>
    <row r="242" ht="12.75" customHeigh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3"/>
      <c r="Z242" s="163"/>
    </row>
    <row r="243" ht="12.75" customHeigh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3"/>
      <c r="Z243" s="163"/>
    </row>
    <row r="244" ht="12.75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3"/>
      <c r="Z244" s="163"/>
    </row>
    <row r="245" ht="12.75" customHeigh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3"/>
      <c r="Z245" s="163"/>
    </row>
    <row r="246" ht="12.75" customHeigh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3"/>
      <c r="Z246" s="163"/>
    </row>
    <row r="247" ht="12.75" customHeigh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3"/>
      <c r="Z247" s="163"/>
    </row>
    <row r="248" ht="12.75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3"/>
      <c r="Z248" s="163"/>
    </row>
    <row r="249" ht="12.75" customHeigh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3"/>
      <c r="Z249" s="163"/>
    </row>
    <row r="250" ht="12.75" customHeigh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3"/>
      <c r="Z250" s="163"/>
    </row>
    <row r="251" ht="12.75" customHeigh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3"/>
      <c r="Z251" s="163"/>
    </row>
    <row r="252" ht="12.75" customHeigh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3"/>
      <c r="Z252" s="163"/>
    </row>
    <row r="253" ht="12.75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3"/>
      <c r="Z253" s="163"/>
    </row>
    <row r="254" ht="12.75" customHeigh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3"/>
      <c r="Z254" s="163"/>
    </row>
    <row r="255" ht="12.75" customHeigh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3"/>
      <c r="Z255" s="163"/>
    </row>
    <row r="256" ht="12.75" customHeigh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3"/>
      <c r="Z256" s="163"/>
    </row>
    <row r="257" ht="12.75" customHeigh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3"/>
      <c r="Z257" s="163"/>
    </row>
    <row r="258" ht="12.75" customHeigh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3"/>
      <c r="Z258" s="163"/>
    </row>
    <row r="259" ht="12.75" customHeigh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3"/>
      <c r="Z259" s="163"/>
    </row>
    <row r="260" ht="12.75" customHeigh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3"/>
      <c r="Z260" s="163"/>
    </row>
    <row r="261" ht="12.75" customHeigh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3"/>
      <c r="Z261" s="163"/>
    </row>
    <row r="262" ht="12.75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3"/>
      <c r="Z262" s="163"/>
    </row>
    <row r="263" ht="12.75" customHeigh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3"/>
      <c r="Z263" s="163"/>
    </row>
    <row r="264" ht="12.75" customHeigh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3"/>
      <c r="Z264" s="163"/>
    </row>
    <row r="265" ht="12.75" customHeigh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3"/>
      <c r="Z265" s="163"/>
    </row>
    <row r="266" ht="12.75" customHeigh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3"/>
      <c r="Z266" s="163"/>
    </row>
    <row r="267" ht="12.75" customHeigh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3"/>
      <c r="Z267" s="163"/>
    </row>
    <row r="268" ht="12.75" customHeigh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3"/>
      <c r="Z268" s="163"/>
    </row>
    <row r="269" ht="12.75" customHeigh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3"/>
      <c r="Z269" s="163"/>
    </row>
    <row r="270" ht="12.75" customHeigh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3"/>
      <c r="Z270" s="163"/>
    </row>
    <row r="271" ht="12.75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3"/>
      <c r="Z271" s="163"/>
    </row>
    <row r="272" ht="12.75" customHeigh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3"/>
      <c r="Z272" s="163"/>
    </row>
    <row r="273" ht="12.75" customHeigh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3"/>
      <c r="Z273" s="163"/>
    </row>
    <row r="274" ht="12.75" customHeigh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3"/>
      <c r="Z274" s="163"/>
    </row>
    <row r="275" ht="12.75" customHeigh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3"/>
      <c r="Z275" s="163"/>
    </row>
    <row r="276" ht="12.75" customHeigh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3"/>
      <c r="Z276" s="163"/>
    </row>
    <row r="277" ht="12.75" customHeigh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3"/>
      <c r="Z277" s="163"/>
    </row>
    <row r="278" ht="12.75" customHeigh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3"/>
      <c r="Z278" s="163"/>
    </row>
    <row r="279" ht="12.75" customHeigh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3"/>
      <c r="Z279" s="163"/>
    </row>
    <row r="280" ht="12.75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3"/>
      <c r="Z280" s="163"/>
    </row>
    <row r="281" ht="12.75" customHeigh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3"/>
      <c r="Z281" s="163"/>
    </row>
    <row r="282" ht="12.75" customHeigh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3"/>
      <c r="Z282" s="163"/>
    </row>
    <row r="283" ht="12.75" customHeigh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3"/>
      <c r="Z283" s="163"/>
    </row>
    <row r="284" ht="12.75" customHeigh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3"/>
      <c r="Z284" s="163"/>
    </row>
    <row r="285" ht="12.75" customHeigh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3"/>
      <c r="Z285" s="163"/>
    </row>
    <row r="286" ht="12.75" customHeigh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3"/>
      <c r="Z286" s="163"/>
    </row>
    <row r="287" ht="12.75" customHeigh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3"/>
      <c r="Z287" s="163"/>
    </row>
    <row r="288" ht="12.75" customHeigh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3"/>
      <c r="Z288" s="163"/>
    </row>
    <row r="289" ht="12.75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3"/>
      <c r="Z289" s="163"/>
    </row>
    <row r="290" ht="12.75" customHeight="1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3"/>
      <c r="Z290" s="163"/>
    </row>
    <row r="291" ht="12.75" customHeight="1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3"/>
      <c r="Z291" s="163"/>
    </row>
    <row r="292" ht="12.75" customHeight="1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3"/>
      <c r="Z292" s="163"/>
    </row>
    <row r="293" ht="12.75" customHeight="1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3"/>
      <c r="Z293" s="163"/>
    </row>
    <row r="294" ht="12.75" customHeight="1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3"/>
      <c r="Z294" s="163"/>
    </row>
    <row r="295" ht="12.75" customHeight="1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3"/>
      <c r="Z295" s="163"/>
    </row>
    <row r="296" ht="12.75" customHeight="1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3"/>
      <c r="Z296" s="163"/>
    </row>
    <row r="297" ht="12.75" customHeight="1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3"/>
      <c r="Z297" s="163"/>
    </row>
    <row r="298" ht="12.75" customHeigh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3"/>
      <c r="Z298" s="163"/>
    </row>
    <row r="299" ht="12.75" customHeight="1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3"/>
      <c r="Z299" s="163"/>
    </row>
    <row r="300" ht="12.75" customHeight="1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3"/>
      <c r="Z300" s="163"/>
    </row>
    <row r="301" ht="12.75" customHeight="1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3"/>
      <c r="Z301" s="163"/>
    </row>
    <row r="302" ht="12.75" customHeight="1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3"/>
      <c r="Z302" s="163"/>
    </row>
    <row r="303" ht="12.75" customHeight="1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3"/>
      <c r="Z303" s="163"/>
    </row>
    <row r="304" ht="12.75" customHeight="1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3"/>
      <c r="Z304" s="163"/>
    </row>
    <row r="305" ht="12.75" customHeight="1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3"/>
      <c r="Z305" s="163"/>
    </row>
    <row r="306" ht="12.75" customHeight="1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3"/>
      <c r="Z306" s="163"/>
    </row>
    <row r="307" ht="15.75" customHeight="1">
      <c r="A307" s="163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</row>
    <row r="308" ht="15.75" customHeight="1">
      <c r="A308" s="163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</row>
    <row r="309" ht="15.75" customHeight="1">
      <c r="A309" s="163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</row>
    <row r="310" ht="15.75" customHeight="1">
      <c r="A310" s="163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</row>
    <row r="311" ht="15.75" customHeight="1">
      <c r="A311" s="163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</row>
    <row r="312" ht="15.75" customHeight="1">
      <c r="A312" s="163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</row>
    <row r="313" ht="15.75" customHeight="1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</row>
    <row r="314" ht="15.75" customHeight="1">
      <c r="A314" s="163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</row>
    <row r="315" ht="15.75" customHeight="1">
      <c r="A315" s="163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</row>
    <row r="316" ht="15.75" customHeight="1">
      <c r="A316" s="163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</row>
    <row r="317" ht="15.75" customHeight="1">
      <c r="A317" s="163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</row>
    <row r="318" ht="15.75" customHeight="1">
      <c r="A318" s="163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</row>
    <row r="319" ht="15.75" customHeight="1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</row>
    <row r="320" ht="15.75" customHeight="1">
      <c r="A320" s="163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</row>
    <row r="321" ht="15.75" customHeight="1">
      <c r="A321" s="163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</row>
    <row r="322" ht="15.75" customHeight="1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</row>
    <row r="323" ht="15.75" customHeight="1">
      <c r="A323" s="163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</row>
    <row r="324" ht="15.75" customHeight="1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</row>
    <row r="325" ht="15.75" customHeight="1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</row>
    <row r="326" ht="15.75" customHeight="1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</row>
    <row r="327" ht="15.75" customHeight="1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</row>
    <row r="328" ht="15.75" customHeight="1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</row>
    <row r="329" ht="15.75" customHeight="1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</row>
    <row r="330" ht="15.75" customHeight="1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</row>
    <row r="331" ht="15.75" customHeight="1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</row>
    <row r="332" ht="15.75" customHeight="1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</row>
    <row r="333" ht="15.75" customHeight="1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</row>
    <row r="334" ht="15.75" customHeight="1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</row>
    <row r="335" ht="15.75" customHeight="1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</row>
    <row r="336" ht="15.75" customHeight="1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</row>
    <row r="337" ht="15.75" customHeight="1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</row>
    <row r="338" ht="15.75" customHeight="1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</row>
    <row r="339" ht="15.75" customHeight="1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</row>
    <row r="340" ht="15.75" customHeight="1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</row>
    <row r="341" ht="15.75" customHeight="1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</row>
    <row r="342" ht="15.75" customHeight="1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</row>
    <row r="343" ht="15.75" customHeight="1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</row>
    <row r="344" ht="15.75" customHeight="1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</row>
    <row r="345" ht="15.75" customHeight="1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</row>
    <row r="346" ht="15.75" customHeight="1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</row>
    <row r="347" ht="15.75" customHeight="1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</row>
    <row r="348" ht="15.75" customHeight="1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</row>
    <row r="349" ht="15.75" customHeight="1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</row>
    <row r="350" ht="15.75" customHeight="1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</row>
    <row r="351" ht="15.75" customHeight="1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</row>
    <row r="352" ht="15.75" customHeight="1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</row>
    <row r="353" ht="15.75" customHeight="1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</row>
    <row r="354" ht="15.75" customHeight="1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</row>
    <row r="355" ht="15.75" customHeight="1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</row>
    <row r="356" ht="15.75" customHeight="1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</row>
    <row r="357" ht="15.75" customHeight="1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</row>
    <row r="358" ht="15.75" customHeight="1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</row>
    <row r="359" ht="15.75" customHeight="1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</row>
    <row r="360" ht="15.75" customHeight="1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</row>
    <row r="361" ht="15.75" customHeight="1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</row>
    <row r="362" ht="15.75" customHeight="1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</row>
    <row r="363" ht="15.75" customHeight="1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</row>
    <row r="364" ht="15.75" customHeight="1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</row>
    <row r="365" ht="15.75" customHeight="1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</row>
    <row r="366" ht="15.75" customHeight="1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</row>
    <row r="367" ht="15.75" customHeight="1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</row>
    <row r="368" ht="15.75" customHeight="1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</row>
    <row r="369" ht="15.75" customHeight="1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</row>
    <row r="370" ht="15.75" customHeight="1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</row>
    <row r="371" ht="15.75" customHeight="1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</row>
    <row r="372" ht="15.75" customHeight="1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</row>
    <row r="373" ht="15.75" customHeight="1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</row>
    <row r="374" ht="15.75" customHeight="1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</row>
    <row r="375" ht="15.75" customHeight="1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</row>
    <row r="376" ht="15.75" customHeight="1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</row>
    <row r="377" ht="15.75" customHeight="1">
      <c r="A377" s="163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</row>
    <row r="378" ht="15.75" customHeight="1">
      <c r="A378" s="163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</row>
    <row r="379" ht="15.75" customHeight="1">
      <c r="A379" s="163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</row>
    <row r="380" ht="15.75" customHeight="1">
      <c r="A380" s="163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</row>
    <row r="381" ht="15.75" customHeight="1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</row>
    <row r="382" ht="15.75" customHeight="1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</row>
    <row r="383" ht="15.75" customHeight="1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</row>
    <row r="384" ht="15.75" customHeight="1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</row>
    <row r="385" ht="15.75" customHeight="1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</row>
    <row r="386" ht="15.75" customHeight="1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</row>
    <row r="387" ht="15.75" customHeight="1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</row>
    <row r="388" ht="15.75" customHeight="1">
      <c r="A388" s="163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</row>
    <row r="389" ht="15.75" customHeight="1">
      <c r="A389" s="163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</row>
    <row r="390" ht="15.75" customHeight="1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</row>
    <row r="391" ht="15.75" customHeight="1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</row>
    <row r="392" ht="15.75" customHeight="1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</row>
    <row r="393" ht="15.75" customHeight="1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</row>
    <row r="394" ht="15.75" customHeight="1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</row>
    <row r="395" ht="15.75" customHeight="1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</row>
    <row r="396" ht="15.75" customHeight="1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</row>
    <row r="397" ht="15.75" customHeight="1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</row>
    <row r="398" ht="15.75" customHeight="1">
      <c r="A398" s="163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</row>
    <row r="399" ht="15.75" customHeight="1">
      <c r="A399" s="163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</row>
    <row r="400" ht="15.75" customHeight="1">
      <c r="A400" s="163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</row>
    <row r="401" ht="15.75" customHeight="1">
      <c r="A401" s="163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</row>
    <row r="402" ht="15.75" customHeight="1">
      <c r="A402" s="163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</row>
    <row r="403" ht="15.75" customHeight="1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</row>
    <row r="404" ht="15.75" customHeight="1">
      <c r="A404" s="163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</row>
    <row r="405" ht="15.75" customHeight="1">
      <c r="A405" s="163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</row>
    <row r="406" ht="15.75" customHeight="1">
      <c r="A406" s="163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</row>
    <row r="407" ht="15.75" customHeight="1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</row>
    <row r="408" ht="15.75" customHeight="1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</row>
    <row r="409" ht="15.75" customHeight="1">
      <c r="A409" s="163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</row>
    <row r="410" ht="15.75" customHeight="1">
      <c r="A410" s="163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</row>
    <row r="411" ht="15.75" customHeight="1">
      <c r="A411" s="163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</row>
    <row r="412" ht="15.75" customHeight="1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</row>
    <row r="413" ht="15.75" customHeight="1">
      <c r="A413" s="163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</row>
    <row r="414" ht="15.75" customHeight="1">
      <c r="A414" s="163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</row>
    <row r="415" ht="15.75" customHeight="1">
      <c r="A415" s="163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</row>
    <row r="416" ht="15.75" customHeight="1">
      <c r="A416" s="163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</row>
    <row r="417" ht="15.75" customHeight="1">
      <c r="A417" s="163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</row>
    <row r="418" ht="15.75" customHeight="1">
      <c r="A418" s="163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</row>
    <row r="419" ht="15.75" customHeight="1">
      <c r="A419" s="163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</row>
    <row r="420" ht="15.75" customHeight="1">
      <c r="A420" s="163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</row>
    <row r="421" ht="15.75" customHeight="1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</row>
    <row r="422" ht="15.75" customHeight="1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</row>
    <row r="423" ht="15.75" customHeight="1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</row>
    <row r="424" ht="15.75" customHeight="1">
      <c r="A424" s="163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</row>
    <row r="425" ht="15.75" customHeight="1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</row>
    <row r="426" ht="15.75" customHeight="1">
      <c r="A426" s="163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</row>
    <row r="427" ht="15.75" customHeight="1">
      <c r="A427" s="163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</row>
    <row r="428" ht="15.75" customHeight="1">
      <c r="A428" s="163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</row>
    <row r="429" ht="15.75" customHeight="1">
      <c r="A429" s="163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</row>
    <row r="430" ht="15.75" customHeight="1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</row>
    <row r="431" ht="15.75" customHeight="1">
      <c r="A431" s="163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</row>
    <row r="432" ht="15.75" customHeight="1">
      <c r="A432" s="163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</row>
    <row r="433" ht="15.75" customHeight="1">
      <c r="A433" s="163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</row>
    <row r="434" ht="15.75" customHeight="1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</row>
    <row r="435" ht="15.75" customHeight="1">
      <c r="A435" s="163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</row>
    <row r="436" ht="15.75" customHeight="1">
      <c r="A436" s="163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</row>
    <row r="437" ht="15.75" customHeight="1">
      <c r="A437" s="163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</row>
    <row r="438" ht="15.75" customHeight="1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</row>
    <row r="439" ht="15.75" customHeight="1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</row>
    <row r="440" ht="15.75" customHeight="1">
      <c r="A440" s="163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</row>
    <row r="441" ht="15.75" customHeight="1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</row>
    <row r="442" ht="15.75" customHeight="1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</row>
    <row r="443" ht="15.75" customHeight="1">
      <c r="A443" s="163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</row>
    <row r="444" ht="15.75" customHeight="1">
      <c r="A444" s="163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</row>
    <row r="445" ht="15.75" customHeight="1">
      <c r="A445" s="163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</row>
    <row r="446" ht="15.75" customHeight="1">
      <c r="A446" s="163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</row>
    <row r="447" ht="15.75" customHeight="1">
      <c r="A447" s="163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</row>
    <row r="448" ht="15.75" customHeight="1">
      <c r="A448" s="163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</row>
    <row r="449" ht="15.75" customHeight="1">
      <c r="A449" s="163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</row>
    <row r="450" ht="15.75" customHeight="1">
      <c r="A450" s="163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</row>
    <row r="451" ht="15.75" customHeight="1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</row>
    <row r="452" ht="15.75" customHeight="1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</row>
    <row r="453" ht="15.75" customHeight="1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</row>
    <row r="454" ht="15.75" customHeight="1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</row>
    <row r="455" ht="15.75" customHeight="1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</row>
    <row r="456" ht="15.75" customHeight="1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</row>
    <row r="457" ht="15.75" customHeight="1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</row>
    <row r="458" ht="15.75" customHeight="1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</row>
    <row r="459" ht="15.75" customHeight="1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</row>
    <row r="460" ht="15.75" customHeight="1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</row>
    <row r="461" ht="15.75" customHeight="1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</row>
    <row r="462" ht="15.75" customHeight="1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</row>
    <row r="463" ht="15.75" customHeight="1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</row>
    <row r="464" ht="15.75" customHeight="1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</row>
    <row r="465" ht="15.75" customHeight="1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</row>
    <row r="466" ht="15.75" customHeight="1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</row>
    <row r="467" ht="15.75" customHeight="1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</row>
    <row r="468" ht="15.75" customHeight="1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</row>
    <row r="469" ht="15.75" customHeight="1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</row>
    <row r="470" ht="15.75" customHeight="1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</row>
    <row r="471" ht="15.75" customHeight="1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</row>
    <row r="472" ht="15.75" customHeight="1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</row>
    <row r="473" ht="15.75" customHeight="1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</row>
    <row r="474" ht="15.75" customHeight="1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</row>
    <row r="475" ht="15.75" customHeight="1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</row>
    <row r="476" ht="15.75" customHeight="1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</row>
    <row r="477" ht="15.75" customHeight="1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</row>
    <row r="478" ht="15.75" customHeight="1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</row>
    <row r="479" ht="15.75" customHeight="1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</row>
    <row r="480" ht="15.75" customHeight="1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</row>
    <row r="481" ht="15.75" customHeight="1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</row>
    <row r="482" ht="15.75" customHeight="1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</row>
    <row r="483" ht="15.75" customHeight="1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</row>
    <row r="484" ht="15.75" customHeight="1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</row>
    <row r="485" ht="15.75" customHeight="1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</row>
    <row r="486" ht="15.75" customHeight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</row>
    <row r="487" ht="15.75" customHeight="1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</row>
    <row r="488" ht="15.75" customHeight="1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</row>
    <row r="489" ht="15.75" customHeight="1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</row>
    <row r="490" ht="15.75" customHeight="1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</row>
    <row r="491" ht="15.75" customHeight="1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</row>
    <row r="492" ht="15.75" customHeight="1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</row>
    <row r="493" ht="15.75" customHeight="1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</row>
    <row r="494" ht="15.75" customHeight="1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</row>
    <row r="495" ht="15.75" customHeight="1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</row>
    <row r="496" ht="15.75" customHeight="1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</row>
    <row r="497" ht="15.75" customHeight="1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</row>
    <row r="498" ht="15.75" customHeight="1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</row>
    <row r="499" ht="15.75" customHeight="1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</row>
    <row r="500" ht="15.75" customHeight="1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</row>
    <row r="501" ht="15.75" customHeight="1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</row>
    <row r="502" ht="15.75" customHeight="1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</row>
    <row r="503" ht="15.75" customHeight="1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</row>
    <row r="504" ht="15.75" customHeight="1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</row>
    <row r="505" ht="15.75" customHeight="1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</row>
    <row r="506" ht="15.7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</row>
    <row r="507" ht="15.75" customHeight="1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</row>
    <row r="508" ht="15.75" customHeight="1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</row>
    <row r="509" ht="15.75" customHeight="1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</row>
    <row r="510" ht="15.75" customHeight="1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</row>
    <row r="511" ht="15.75" customHeight="1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</row>
    <row r="512" ht="15.75" customHeight="1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</row>
    <row r="513" ht="15.75" customHeight="1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</row>
    <row r="514" ht="15.75" customHeight="1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</row>
    <row r="515" ht="15.75" customHeight="1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</row>
    <row r="516" ht="15.75" customHeight="1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</row>
    <row r="517" ht="15.75" customHeight="1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</row>
    <row r="518" ht="15.75" customHeight="1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</row>
    <row r="519" ht="15.75" customHeight="1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</row>
    <row r="520" ht="15.75" customHeight="1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</row>
    <row r="521" ht="15.75" customHeight="1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</row>
    <row r="522" ht="15.75" customHeight="1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</row>
    <row r="523" ht="15.75" customHeight="1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</row>
    <row r="524" ht="15.75" customHeight="1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</row>
    <row r="525" ht="15.75" customHeight="1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</row>
    <row r="526" ht="15.75" customHeight="1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</row>
    <row r="527" ht="15.75" customHeight="1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</row>
    <row r="528" ht="15.75" customHeight="1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</row>
    <row r="529" ht="15.75" customHeight="1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</row>
    <row r="530" ht="15.75" customHeight="1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</row>
    <row r="531" ht="15.75" customHeight="1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</row>
    <row r="532" ht="15.75" customHeight="1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</row>
    <row r="533" ht="15.75" customHeight="1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</row>
    <row r="534" ht="15.75" customHeight="1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</row>
    <row r="535" ht="15.75" customHeight="1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</row>
    <row r="536" ht="15.75" customHeight="1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</row>
    <row r="537" ht="15.75" customHeight="1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</row>
    <row r="538" ht="15.75" customHeight="1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</row>
    <row r="539" ht="15.75" customHeight="1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</row>
    <row r="540" ht="15.75" customHeight="1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</row>
    <row r="541" ht="15.75" customHeight="1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</row>
    <row r="542" ht="15.75" customHeight="1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</row>
    <row r="543" ht="15.75" customHeight="1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</row>
    <row r="544" ht="15.75" customHeight="1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</row>
    <row r="545" ht="15.75" customHeight="1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</row>
    <row r="546" ht="15.75" customHeight="1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</row>
    <row r="547" ht="15.75" customHeight="1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</row>
    <row r="548" ht="15.75" customHeight="1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</row>
    <row r="549" ht="15.75" customHeight="1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</row>
    <row r="550" ht="15.75" customHeight="1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</row>
    <row r="551" ht="15.75" customHeight="1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</row>
    <row r="552" ht="15.75" customHeight="1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</row>
    <row r="553" ht="15.75" customHeight="1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</row>
    <row r="554" ht="15.75" customHeight="1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</row>
    <row r="555" ht="15.75" customHeight="1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</row>
    <row r="556" ht="15.75" customHeight="1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</row>
    <row r="557" ht="15.75" customHeight="1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</row>
    <row r="558" ht="15.75" customHeight="1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</row>
    <row r="559" ht="15.75" customHeight="1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</row>
    <row r="560" ht="15.75" customHeight="1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</row>
    <row r="561" ht="15.75" customHeight="1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</row>
    <row r="562" ht="15.75" customHeight="1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</row>
    <row r="563" ht="15.75" customHeight="1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</row>
    <row r="564" ht="15.75" customHeight="1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</row>
    <row r="565" ht="15.75" customHeight="1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</row>
    <row r="566" ht="15.75" customHeight="1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</row>
    <row r="567" ht="15.75" customHeight="1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</row>
    <row r="568" ht="15.75" customHeight="1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</row>
    <row r="569" ht="15.75" customHeight="1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</row>
    <row r="570" ht="15.75" customHeight="1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</row>
    <row r="571" ht="15.75" customHeight="1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</row>
    <row r="572" ht="15.75" customHeight="1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</row>
    <row r="573" ht="15.75" customHeight="1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</row>
    <row r="574" ht="15.75" customHeight="1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</row>
    <row r="575" ht="15.75" customHeight="1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</row>
    <row r="576" ht="15.75" customHeight="1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</row>
    <row r="577" ht="15.75" customHeight="1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</row>
    <row r="578" ht="15.75" customHeight="1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</row>
    <row r="579" ht="15.75" customHeight="1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</row>
    <row r="580" ht="15.75" customHeight="1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</row>
    <row r="581" ht="15.75" customHeight="1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</row>
    <row r="582" ht="15.75" customHeight="1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</row>
    <row r="583" ht="15.75" customHeight="1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</row>
    <row r="584" ht="15.75" customHeight="1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</row>
    <row r="585" ht="15.75" customHeight="1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</row>
    <row r="586" ht="15.75" customHeight="1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</row>
    <row r="587" ht="15.75" customHeight="1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</row>
    <row r="588" ht="15.75" customHeigh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</row>
    <row r="589" ht="15.75" customHeight="1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</row>
    <row r="590" ht="15.75" customHeight="1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</row>
    <row r="591" ht="15.75" customHeight="1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</row>
    <row r="592" ht="15.75" customHeight="1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</row>
    <row r="593" ht="15.75" customHeight="1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</row>
    <row r="594" ht="15.75" customHeight="1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</row>
    <row r="595" ht="15.75" customHeight="1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</row>
    <row r="596" ht="15.75" customHeight="1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</row>
    <row r="597" ht="15.75" customHeight="1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</row>
    <row r="598" ht="15.75" customHeight="1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</row>
    <row r="599" ht="15.75" customHeight="1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</row>
    <row r="600" ht="15.75" customHeight="1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</row>
    <row r="601" ht="15.75" customHeight="1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</row>
    <row r="602" ht="15.75" customHeight="1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</row>
    <row r="603" ht="15.75" customHeight="1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</row>
    <row r="604" ht="15.75" customHeight="1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</row>
    <row r="605" ht="15.75" customHeight="1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</row>
    <row r="606" ht="15.75" customHeight="1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</row>
    <row r="607" ht="15.75" customHeight="1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</row>
    <row r="608" ht="15.75" customHeight="1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</row>
    <row r="609" ht="15.75" customHeight="1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</row>
    <row r="610" ht="15.75" customHeight="1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</row>
    <row r="611" ht="15.75" customHeight="1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</row>
    <row r="612" ht="15.75" customHeight="1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</row>
    <row r="613" ht="15.75" customHeight="1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</row>
    <row r="614" ht="15.75" customHeight="1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</row>
    <row r="615" ht="15.75" customHeight="1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</row>
    <row r="616" ht="15.75" customHeight="1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</row>
    <row r="617" ht="15.75" customHeight="1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</row>
    <row r="618" ht="15.75" customHeight="1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</row>
    <row r="619" ht="15.75" customHeight="1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</row>
    <row r="620" ht="15.75" customHeight="1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</row>
    <row r="621" ht="15.75" customHeight="1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</row>
    <row r="622" ht="15.75" customHeight="1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</row>
    <row r="623" ht="15.75" customHeight="1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</row>
    <row r="624" ht="15.75" customHeight="1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</row>
    <row r="625" ht="15.75" customHeight="1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</row>
    <row r="626" ht="15.75" customHeight="1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</row>
    <row r="627" ht="15.75" customHeight="1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</row>
    <row r="628" ht="15.75" customHeight="1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</row>
    <row r="629" ht="15.75" customHeight="1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</row>
    <row r="630" ht="15.75" customHeight="1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</row>
    <row r="631" ht="15.75" customHeight="1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</row>
    <row r="632" ht="15.75" customHeight="1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</row>
    <row r="633" ht="15.75" customHeight="1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</row>
    <row r="634" ht="15.75" customHeight="1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</row>
    <row r="635" ht="15.75" customHeight="1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</row>
    <row r="636" ht="15.75" customHeight="1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</row>
    <row r="637" ht="15.75" customHeight="1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</row>
    <row r="638" ht="15.75" customHeight="1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</row>
    <row r="639" ht="15.75" customHeight="1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</row>
    <row r="640" ht="15.75" customHeight="1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</row>
    <row r="641" ht="15.75" customHeight="1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</row>
    <row r="642" ht="15.75" customHeight="1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</row>
    <row r="643" ht="15.75" customHeight="1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</row>
    <row r="644" ht="15.75" customHeight="1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</row>
    <row r="645" ht="15.75" customHeight="1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</row>
    <row r="646" ht="15.75" customHeight="1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</row>
    <row r="647" ht="15.75" customHeight="1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</row>
    <row r="648" ht="15.75" customHeight="1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</row>
    <row r="649" ht="15.75" customHeight="1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</row>
    <row r="650" ht="15.75" customHeight="1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</row>
    <row r="651" ht="15.75" customHeight="1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</row>
    <row r="652" ht="15.75" customHeight="1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</row>
    <row r="653" ht="15.75" customHeight="1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</row>
    <row r="654" ht="15.75" customHeight="1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</row>
    <row r="655" ht="15.75" customHeight="1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</row>
    <row r="656" ht="15.75" customHeight="1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</row>
    <row r="657" ht="15.75" customHeight="1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</row>
    <row r="658" ht="15.75" customHeight="1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</row>
    <row r="659" ht="15.75" customHeight="1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</row>
    <row r="660" ht="15.75" customHeight="1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</row>
    <row r="661" ht="15.75" customHeight="1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</row>
    <row r="662" ht="15.75" customHeight="1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</row>
    <row r="663" ht="15.75" customHeight="1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</row>
    <row r="664" ht="15.75" customHeight="1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</row>
    <row r="665" ht="15.75" customHeight="1">
      <c r="A665" s="163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</row>
    <row r="666" ht="15.75" customHeight="1">
      <c r="A666" s="163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</row>
    <row r="667" ht="15.75" customHeight="1">
      <c r="A667" s="163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</row>
    <row r="668" ht="15.75" customHeight="1">
      <c r="A668" s="163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</row>
    <row r="669" ht="15.75" customHeight="1">
      <c r="A669" s="163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</row>
    <row r="670" ht="15.75" customHeight="1">
      <c r="A670" s="163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</row>
    <row r="671" ht="15.75" customHeight="1">
      <c r="A671" s="163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</row>
    <row r="672" ht="15.75" customHeight="1">
      <c r="A672" s="163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</row>
    <row r="673" ht="15.75" customHeight="1">
      <c r="A673" s="163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</row>
    <row r="674" ht="15.75" customHeight="1">
      <c r="A674" s="163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</row>
    <row r="675" ht="15.75" customHeight="1">
      <c r="A675" s="163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</row>
    <row r="676" ht="15.75" customHeight="1">
      <c r="A676" s="163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</row>
    <row r="677" ht="15.75" customHeight="1">
      <c r="A677" s="163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</row>
    <row r="678" ht="15.75" customHeight="1">
      <c r="A678" s="163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</row>
    <row r="679" ht="15.75" customHeight="1">
      <c r="A679" s="163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</row>
    <row r="680" ht="15.75" customHeight="1">
      <c r="A680" s="163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</row>
    <row r="681" ht="15.75" customHeight="1">
      <c r="A681" s="163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</row>
    <row r="682" ht="15.75" customHeight="1">
      <c r="A682" s="163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</row>
    <row r="683" ht="15.75" customHeight="1">
      <c r="A683" s="163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</row>
    <row r="684" ht="15.75" customHeight="1">
      <c r="A684" s="163"/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</row>
    <row r="685" ht="15.75" customHeight="1">
      <c r="A685" s="163"/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</row>
    <row r="686" ht="15.75" customHeight="1">
      <c r="A686" s="163"/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</row>
    <row r="687" ht="15.75" customHeight="1">
      <c r="A687" s="163"/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</row>
    <row r="688" ht="15.75" customHeight="1">
      <c r="A688" s="163"/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</row>
    <row r="689" ht="15.75" customHeight="1">
      <c r="A689" s="163"/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</row>
    <row r="690" ht="15.75" customHeight="1">
      <c r="A690" s="163"/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</row>
    <row r="691" ht="15.75" customHeight="1">
      <c r="A691" s="163"/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</row>
    <row r="692" ht="15.75" customHeight="1">
      <c r="A692" s="163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</row>
    <row r="693" ht="15.75" customHeight="1">
      <c r="A693" s="163"/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</row>
    <row r="694" ht="15.75" customHeight="1">
      <c r="A694" s="163"/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</row>
    <row r="695" ht="15.75" customHeight="1">
      <c r="A695" s="163"/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</row>
    <row r="696" ht="15.75" customHeight="1">
      <c r="A696" s="163"/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</row>
    <row r="697" ht="15.75" customHeight="1">
      <c r="A697" s="163"/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</row>
    <row r="698" ht="15.75" customHeight="1">
      <c r="A698" s="163"/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</row>
    <row r="699" ht="15.75" customHeight="1">
      <c r="A699" s="163"/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</row>
    <row r="700" ht="15.75" customHeight="1">
      <c r="A700" s="163"/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</row>
    <row r="701" ht="15.75" customHeight="1">
      <c r="A701" s="163"/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</row>
    <row r="702" ht="15.75" customHeight="1">
      <c r="A702" s="163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</row>
    <row r="703" ht="15.75" customHeight="1">
      <c r="A703" s="163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</row>
    <row r="704" ht="15.75" customHeight="1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</row>
    <row r="705" ht="15.75" customHeight="1">
      <c r="A705" s="16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</row>
    <row r="706" ht="15.75" customHeight="1">
      <c r="A706" s="163"/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</row>
    <row r="707" ht="15.75" customHeight="1">
      <c r="A707" s="163"/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</row>
    <row r="708" ht="15.75" customHeight="1">
      <c r="A708" s="163"/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</row>
    <row r="709" ht="15.75" customHeight="1">
      <c r="A709" s="163"/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</row>
    <row r="710" ht="15.75" customHeight="1">
      <c r="A710" s="163"/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</row>
    <row r="711" ht="15.75" customHeight="1">
      <c r="A711" s="163"/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</row>
    <row r="712" ht="15.75" customHeight="1">
      <c r="A712" s="163"/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</row>
    <row r="713" ht="15.75" customHeight="1">
      <c r="A713" s="163"/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</row>
    <row r="714" ht="15.75" customHeight="1">
      <c r="A714" s="163"/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</row>
    <row r="715" ht="15.75" customHeight="1">
      <c r="A715" s="163"/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</row>
    <row r="716" ht="15.75" customHeight="1">
      <c r="A716" s="163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</row>
    <row r="717" ht="15.75" customHeight="1">
      <c r="A717" s="163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</row>
    <row r="718" ht="15.75" customHeight="1">
      <c r="A718" s="163"/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</row>
    <row r="719" ht="15.75" customHeight="1">
      <c r="A719" s="163"/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</row>
    <row r="720" ht="15.75" customHeight="1">
      <c r="A720" s="163"/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</row>
    <row r="721" ht="15.75" customHeight="1">
      <c r="A721" s="163"/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</row>
    <row r="722" ht="15.75" customHeight="1">
      <c r="A722" s="163"/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</row>
    <row r="723" ht="15.75" customHeight="1">
      <c r="A723" s="163"/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</row>
    <row r="724" ht="15.75" customHeight="1">
      <c r="A724" s="163"/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</row>
    <row r="725" ht="15.75" customHeight="1">
      <c r="A725" s="163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</row>
    <row r="726" ht="15.75" customHeight="1">
      <c r="A726" s="163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</row>
    <row r="727" ht="15.75" customHeight="1">
      <c r="A727" s="163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</row>
    <row r="728" ht="15.75" customHeight="1">
      <c r="A728" s="163"/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</row>
    <row r="729" ht="15.75" customHeight="1">
      <c r="A729" s="163"/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</row>
    <row r="730" ht="15.75" customHeight="1">
      <c r="A730" s="163"/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</row>
    <row r="731" ht="15.75" customHeight="1">
      <c r="A731" s="163"/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</row>
    <row r="732" ht="15.75" customHeight="1">
      <c r="A732" s="163"/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</row>
    <row r="733" ht="15.75" customHeight="1">
      <c r="A733" s="163"/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</row>
    <row r="734" ht="15.75" customHeight="1">
      <c r="A734" s="163"/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</row>
    <row r="735" ht="15.75" customHeight="1">
      <c r="A735" s="163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</row>
    <row r="736" ht="15.75" customHeight="1">
      <c r="A736" s="163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</row>
    <row r="737" ht="15.75" customHeight="1">
      <c r="A737" s="163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</row>
    <row r="738" ht="15.75" customHeight="1">
      <c r="A738" s="163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</row>
    <row r="739" ht="15.75" customHeight="1">
      <c r="A739" s="163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</row>
    <row r="740" ht="15.75" customHeight="1">
      <c r="A740" s="163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</row>
    <row r="741" ht="15.75" customHeight="1">
      <c r="A741" s="163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</row>
    <row r="742" ht="15.75" customHeight="1">
      <c r="A742" s="163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</row>
    <row r="743" ht="15.75" customHeight="1">
      <c r="A743" s="163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</row>
    <row r="744" ht="15.75" customHeight="1">
      <c r="A744" s="163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</row>
    <row r="745" ht="15.75" customHeight="1">
      <c r="A745" s="163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</row>
    <row r="746" ht="15.75" customHeight="1">
      <c r="A746" s="163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</row>
    <row r="747" ht="15.75" customHeight="1">
      <c r="A747" s="163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</row>
    <row r="748" ht="15.75" customHeight="1">
      <c r="A748" s="163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</row>
    <row r="749" ht="15.75" customHeight="1">
      <c r="A749" s="163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</row>
    <row r="750" ht="15.75" customHeight="1">
      <c r="A750" s="163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</row>
    <row r="751" ht="15.75" customHeight="1">
      <c r="A751" s="163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</row>
    <row r="752" ht="15.75" customHeight="1">
      <c r="A752" s="163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</row>
    <row r="753" ht="15.75" customHeight="1">
      <c r="A753" s="163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</row>
    <row r="754" ht="15.75" customHeight="1">
      <c r="A754" s="163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</row>
    <row r="755" ht="15.75" customHeight="1">
      <c r="A755" s="163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</row>
    <row r="756" ht="15.75" customHeight="1">
      <c r="A756" s="163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</row>
    <row r="757" ht="15.75" customHeight="1">
      <c r="A757" s="163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</row>
    <row r="758" ht="15.75" customHeight="1">
      <c r="A758" s="163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</row>
    <row r="759" ht="15.75" customHeight="1">
      <c r="A759" s="163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</row>
    <row r="760" ht="15.75" customHeight="1">
      <c r="A760" s="163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</row>
    <row r="761" ht="15.75" customHeight="1">
      <c r="A761" s="163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</row>
    <row r="762" ht="15.75" customHeight="1">
      <c r="A762" s="163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</row>
    <row r="763" ht="15.75" customHeight="1">
      <c r="A763" s="163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</row>
    <row r="764" ht="15.75" customHeight="1">
      <c r="A764" s="163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</row>
    <row r="765" ht="15.75" customHeight="1">
      <c r="A765" s="163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</row>
    <row r="766" ht="15.75" customHeight="1">
      <c r="A766" s="163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</row>
    <row r="767" ht="15.75" customHeight="1">
      <c r="A767" s="163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</row>
    <row r="768" ht="15.75" customHeight="1">
      <c r="A768" s="163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</row>
    <row r="769" ht="15.75" customHeight="1">
      <c r="A769" s="163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</row>
    <row r="770" ht="15.75" customHeight="1">
      <c r="A770" s="163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</row>
    <row r="771" ht="15.75" customHeight="1">
      <c r="A771" s="163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</row>
    <row r="772" ht="15.75" customHeight="1">
      <c r="A772" s="163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</row>
    <row r="773" ht="15.75" customHeight="1">
      <c r="A773" s="163"/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</row>
    <row r="774" ht="15.75" customHeight="1">
      <c r="A774" s="163"/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</row>
    <row r="775" ht="15.75" customHeight="1">
      <c r="A775" s="163"/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</row>
    <row r="776" ht="15.75" customHeight="1">
      <c r="A776" s="163"/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</row>
    <row r="777" ht="15.75" customHeight="1">
      <c r="A777" s="163"/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</row>
    <row r="778" ht="15.75" customHeight="1">
      <c r="A778" s="163"/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</row>
    <row r="779" ht="15.75" customHeight="1">
      <c r="A779" s="163"/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</row>
    <row r="780" ht="15.75" customHeight="1">
      <c r="A780" s="163"/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</row>
    <row r="781" ht="15.75" customHeight="1">
      <c r="A781" s="163"/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</row>
    <row r="782" ht="15.75" customHeight="1">
      <c r="A782" s="163"/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</row>
    <row r="783" ht="15.75" customHeight="1">
      <c r="A783" s="163"/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</row>
    <row r="784" ht="15.75" customHeight="1">
      <c r="A784" s="163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</row>
    <row r="785" ht="15.75" customHeight="1">
      <c r="A785" s="163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</row>
    <row r="786" ht="15.75" customHeight="1">
      <c r="A786" s="163"/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</row>
    <row r="787" ht="15.75" customHeight="1">
      <c r="A787" s="163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</row>
    <row r="788" ht="15.75" customHeight="1">
      <c r="A788" s="163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</row>
    <row r="789" ht="15.75" customHeight="1">
      <c r="A789" s="163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</row>
    <row r="790" ht="15.75" customHeight="1">
      <c r="A790" s="163"/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</row>
    <row r="791" ht="15.75" customHeight="1">
      <c r="A791" s="163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</row>
    <row r="792" ht="15.75" customHeight="1">
      <c r="A792" s="163"/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</row>
    <row r="793" ht="15.75" customHeight="1">
      <c r="A793" s="163"/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</row>
    <row r="794" ht="15.75" customHeight="1">
      <c r="A794" s="163"/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</row>
    <row r="795" ht="15.75" customHeight="1">
      <c r="A795" s="163"/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</row>
    <row r="796" ht="15.75" customHeight="1">
      <c r="A796" s="163"/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</row>
    <row r="797" ht="15.75" customHeight="1">
      <c r="A797" s="163"/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</row>
    <row r="798" ht="15.75" customHeight="1">
      <c r="A798" s="163"/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</row>
    <row r="799" ht="15.75" customHeight="1">
      <c r="A799" s="163"/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</row>
    <row r="800" ht="15.75" customHeight="1">
      <c r="A800" s="163"/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</row>
    <row r="801" ht="15.75" customHeight="1">
      <c r="A801" s="163"/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</row>
    <row r="802" ht="15.75" customHeight="1">
      <c r="A802" s="163"/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</row>
    <row r="803" ht="15.75" customHeight="1">
      <c r="A803" s="163"/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</row>
    <row r="804" ht="15.75" customHeight="1">
      <c r="A804" s="163"/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</row>
    <row r="805" ht="15.75" customHeight="1">
      <c r="A805" s="163"/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</row>
    <row r="806" ht="15.75" customHeight="1">
      <c r="A806" s="163"/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</row>
    <row r="807" ht="15.75" customHeight="1">
      <c r="A807" s="163"/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</row>
    <row r="808" ht="15.75" customHeight="1">
      <c r="A808" s="163"/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</row>
    <row r="809" ht="15.75" customHeight="1">
      <c r="A809" s="163"/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</row>
    <row r="810" ht="15.75" customHeight="1">
      <c r="A810" s="163"/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</row>
    <row r="811" ht="15.75" customHeight="1">
      <c r="A811" s="163"/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</row>
    <row r="812" ht="15.75" customHeight="1">
      <c r="A812" s="163"/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</row>
    <row r="813" ht="15.75" customHeight="1">
      <c r="A813" s="163"/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</row>
    <row r="814" ht="15.75" customHeight="1">
      <c r="A814" s="163"/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</row>
    <row r="815" ht="15.75" customHeight="1">
      <c r="A815" s="163"/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</row>
    <row r="816" ht="15.75" customHeight="1">
      <c r="A816" s="163"/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</row>
    <row r="817" ht="15.75" customHeight="1">
      <c r="A817" s="163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</row>
    <row r="818" ht="15.75" customHeight="1">
      <c r="A818" s="163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</row>
    <row r="819" ht="15.75" customHeight="1">
      <c r="A819" s="163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</row>
    <row r="820" ht="15.75" customHeight="1">
      <c r="A820" s="163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</row>
    <row r="821" ht="15.75" customHeight="1">
      <c r="A821" s="163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</row>
    <row r="822" ht="15.75" customHeight="1">
      <c r="A822" s="163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</row>
    <row r="823" ht="15.75" customHeight="1">
      <c r="A823" s="163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</row>
    <row r="824" ht="15.75" customHeight="1">
      <c r="A824" s="163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</row>
    <row r="825" ht="15.75" customHeight="1">
      <c r="A825" s="163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</row>
    <row r="826" ht="15.75" customHeight="1">
      <c r="A826" s="163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</row>
    <row r="827" ht="15.75" customHeight="1">
      <c r="A827" s="163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</row>
    <row r="828" ht="15.75" customHeight="1">
      <c r="A828" s="163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</row>
    <row r="829" ht="15.75" customHeight="1">
      <c r="A829" s="163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</row>
    <row r="830" ht="15.75" customHeight="1">
      <c r="A830" s="163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</row>
    <row r="831" ht="15.75" customHeight="1">
      <c r="A831" s="163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</row>
    <row r="832" ht="15.75" customHeight="1">
      <c r="A832" s="163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</row>
    <row r="833" ht="15.75" customHeight="1">
      <c r="A833" s="163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</row>
    <row r="834" ht="15.75" customHeight="1">
      <c r="A834" s="163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</row>
    <row r="835" ht="15.75" customHeight="1">
      <c r="A835" s="163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</row>
    <row r="836" ht="15.75" customHeight="1">
      <c r="A836" s="163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</row>
    <row r="837" ht="15.75" customHeight="1">
      <c r="A837" s="163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</row>
    <row r="838" ht="15.75" customHeight="1">
      <c r="A838" s="163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</row>
    <row r="839" ht="15.75" customHeight="1">
      <c r="A839" s="163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</row>
    <row r="840" ht="15.75" customHeight="1">
      <c r="A840" s="163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</row>
    <row r="841" ht="15.75" customHeight="1">
      <c r="A841" s="163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</row>
    <row r="842" ht="15.75" customHeight="1">
      <c r="A842" s="163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</row>
    <row r="843" ht="15.75" customHeight="1">
      <c r="A843" s="163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</row>
    <row r="844" ht="15.75" customHeight="1">
      <c r="A844" s="163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</row>
    <row r="845" ht="15.75" customHeight="1">
      <c r="A845" s="163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</row>
    <row r="846" ht="15.75" customHeight="1">
      <c r="A846" s="163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</row>
    <row r="847" ht="15.75" customHeight="1">
      <c r="A847" s="163"/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</row>
    <row r="848" ht="15.75" customHeight="1">
      <c r="A848" s="163"/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</row>
    <row r="849" ht="15.75" customHeight="1">
      <c r="A849" s="163"/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</row>
    <row r="850" ht="15.75" customHeight="1">
      <c r="A850" s="163"/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</row>
    <row r="851" ht="15.75" customHeight="1">
      <c r="A851" s="163"/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</row>
    <row r="852" ht="15.75" customHeight="1">
      <c r="A852" s="163"/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</row>
    <row r="853" ht="15.75" customHeight="1">
      <c r="A853" s="163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</row>
    <row r="854" ht="15.75" customHeight="1">
      <c r="A854" s="163"/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</row>
    <row r="855" ht="15.75" customHeight="1">
      <c r="A855" s="163"/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</row>
    <row r="856" ht="15.75" customHeight="1">
      <c r="A856" s="163"/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</row>
    <row r="857" ht="15.75" customHeight="1">
      <c r="A857" s="163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</row>
    <row r="858" ht="15.75" customHeight="1">
      <c r="A858" s="163"/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</row>
    <row r="859" ht="15.75" customHeight="1">
      <c r="A859" s="163"/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</row>
    <row r="860" ht="15.75" customHeight="1">
      <c r="A860" s="163"/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</row>
    <row r="861" ht="15.75" customHeight="1">
      <c r="A861" s="163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</row>
    <row r="862" ht="15.75" customHeight="1">
      <c r="A862" s="163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</row>
    <row r="863" ht="15.75" customHeight="1">
      <c r="A863" s="163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</row>
    <row r="864" ht="15.75" customHeight="1">
      <c r="A864" s="163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</row>
    <row r="865" ht="15.75" customHeight="1">
      <c r="A865" s="163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3"/>
    </row>
    <row r="866" ht="15.75" customHeight="1">
      <c r="A866" s="163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3"/>
    </row>
    <row r="867" ht="15.75" customHeight="1">
      <c r="A867" s="163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3"/>
    </row>
    <row r="868" ht="15.75" customHeight="1">
      <c r="A868" s="163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</row>
    <row r="869" ht="15.75" customHeight="1">
      <c r="A869" s="163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</row>
    <row r="870" ht="15.75" customHeight="1">
      <c r="A870" s="163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3"/>
    </row>
    <row r="871" ht="15.75" customHeight="1">
      <c r="A871" s="163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</row>
    <row r="872" ht="15.75" customHeight="1">
      <c r="A872" s="163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3"/>
    </row>
    <row r="873" ht="15.75" customHeight="1">
      <c r="A873" s="163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3"/>
    </row>
    <row r="874" ht="15.75" customHeight="1">
      <c r="A874" s="163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3"/>
    </row>
    <row r="875" ht="15.75" customHeight="1">
      <c r="A875" s="163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</row>
    <row r="876" ht="15.75" customHeight="1">
      <c r="A876" s="163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3"/>
    </row>
    <row r="877" ht="15.75" customHeight="1">
      <c r="A877" s="163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3"/>
    </row>
    <row r="878" ht="15.75" customHeight="1">
      <c r="A878" s="163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</row>
    <row r="879" ht="15.75" customHeight="1">
      <c r="A879" s="163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3"/>
    </row>
    <row r="880" ht="15.75" customHeight="1">
      <c r="A880" s="163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3"/>
    </row>
    <row r="881" ht="15.75" customHeight="1">
      <c r="A881" s="163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3"/>
    </row>
    <row r="882" ht="15.75" customHeight="1">
      <c r="A882" s="163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3"/>
    </row>
    <row r="883" ht="15.75" customHeight="1">
      <c r="A883" s="163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3"/>
    </row>
    <row r="884" ht="15.75" customHeight="1">
      <c r="A884" s="163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3"/>
    </row>
    <row r="885" ht="15.75" customHeight="1">
      <c r="A885" s="163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3"/>
    </row>
    <row r="886" ht="15.75" customHeight="1">
      <c r="A886" s="163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3"/>
    </row>
    <row r="887" ht="15.75" customHeight="1">
      <c r="A887" s="163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3"/>
    </row>
    <row r="888" ht="15.75" customHeight="1">
      <c r="A888" s="163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</row>
    <row r="889" ht="15.75" customHeight="1">
      <c r="A889" s="163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</row>
    <row r="890" ht="15.75" customHeight="1">
      <c r="A890" s="163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</row>
    <row r="891" ht="15.75" customHeight="1">
      <c r="A891" s="163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3"/>
    </row>
    <row r="892" ht="15.75" customHeight="1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</row>
    <row r="893" ht="15.75" customHeight="1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</row>
    <row r="894" ht="15.75" customHeight="1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</row>
    <row r="895" ht="15.75" customHeight="1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</row>
    <row r="896" ht="15.75" customHeight="1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</row>
    <row r="897" ht="15.75" customHeight="1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3"/>
    </row>
    <row r="898" ht="15.75" customHeight="1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3"/>
    </row>
    <row r="899" ht="15.75" customHeight="1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3"/>
    </row>
    <row r="900" ht="15.75" customHeight="1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</row>
    <row r="901" ht="15.75" customHeight="1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3"/>
    </row>
    <row r="902" ht="15.75" customHeight="1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3"/>
    </row>
    <row r="903" ht="15.75" customHeight="1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3"/>
    </row>
    <row r="904" ht="15.75" customHeight="1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</row>
    <row r="905" ht="15.75" customHeight="1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3"/>
    </row>
    <row r="906" ht="15.75" customHeight="1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</row>
    <row r="907" ht="15.75" customHeight="1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</row>
    <row r="908" ht="15.75" customHeight="1">
      <c r="A908" s="163"/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</row>
    <row r="909" ht="15.75" customHeight="1">
      <c r="A909" s="163"/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3"/>
    </row>
    <row r="910" ht="15.75" customHeight="1">
      <c r="A910" s="163"/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</row>
    <row r="911" ht="15.75" customHeight="1">
      <c r="A911" s="163"/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</row>
    <row r="912" ht="15.75" customHeight="1">
      <c r="A912" s="163"/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</row>
    <row r="913" ht="15.75" customHeight="1">
      <c r="A913" s="163"/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</row>
    <row r="914" ht="15.75" customHeight="1">
      <c r="A914" s="163"/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</row>
    <row r="915" ht="15.75" customHeight="1">
      <c r="A915" s="163"/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3"/>
    </row>
    <row r="916" ht="15.75" customHeight="1">
      <c r="A916" s="163"/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3"/>
    </row>
    <row r="917" ht="15.75" customHeight="1">
      <c r="A917" s="163"/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3"/>
    </row>
    <row r="918" ht="15.75" customHeight="1">
      <c r="A918" s="163"/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3"/>
    </row>
    <row r="919" ht="15.75" customHeight="1">
      <c r="A919" s="163"/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3"/>
    </row>
    <row r="920" ht="15.75" customHeight="1">
      <c r="A920" s="163"/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3"/>
    </row>
    <row r="921" ht="15.75" customHeight="1">
      <c r="A921" s="163"/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3"/>
    </row>
    <row r="922" ht="15.75" customHeight="1">
      <c r="A922" s="163"/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3"/>
    </row>
    <row r="923" ht="15.75" customHeight="1">
      <c r="A923" s="163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3"/>
    </row>
    <row r="924" ht="15.75" customHeight="1">
      <c r="A924" s="163"/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3"/>
    </row>
    <row r="925" ht="15.75" customHeight="1">
      <c r="A925" s="163"/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3"/>
    </row>
    <row r="926" ht="15.75" customHeight="1">
      <c r="A926" s="163"/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</row>
    <row r="927" ht="15.75" customHeight="1">
      <c r="A927" s="163"/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3"/>
    </row>
    <row r="928" ht="15.75" customHeight="1">
      <c r="A928" s="163"/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3"/>
    </row>
    <row r="929" ht="15.75" customHeight="1">
      <c r="A929" s="163"/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3"/>
    </row>
    <row r="930" ht="15.75" customHeight="1">
      <c r="A930" s="163"/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3"/>
    </row>
    <row r="931" ht="15.75" customHeight="1">
      <c r="A931" s="163"/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3"/>
    </row>
    <row r="932" ht="15.75" customHeight="1">
      <c r="A932" s="163"/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3"/>
    </row>
    <row r="933" ht="15.75" customHeight="1">
      <c r="A933" s="163"/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3"/>
    </row>
    <row r="934" ht="15.75" customHeight="1">
      <c r="A934" s="163"/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3"/>
    </row>
    <row r="935" ht="15.75" customHeight="1">
      <c r="A935" s="163"/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3"/>
    </row>
    <row r="936" ht="15.75" customHeight="1">
      <c r="A936" s="163"/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3"/>
    </row>
    <row r="937" ht="15.75" customHeight="1">
      <c r="A937" s="163"/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3"/>
    </row>
    <row r="938" ht="15.75" customHeight="1">
      <c r="A938" s="163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3"/>
    </row>
    <row r="939" ht="15.75" customHeight="1">
      <c r="A939" s="163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3"/>
    </row>
    <row r="940" ht="15.75" customHeight="1">
      <c r="A940" s="163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3"/>
    </row>
    <row r="941" ht="15.75" customHeight="1">
      <c r="A941" s="163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3"/>
    </row>
    <row r="942" ht="15.75" customHeight="1">
      <c r="A942" s="163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3"/>
    </row>
    <row r="943" ht="15.75" customHeight="1">
      <c r="A943" s="163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3"/>
    </row>
    <row r="944" ht="15.75" customHeight="1">
      <c r="A944" s="163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3"/>
    </row>
    <row r="945" ht="15.75" customHeight="1">
      <c r="A945" s="163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3"/>
    </row>
    <row r="946" ht="15.75" customHeight="1">
      <c r="A946" s="163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3"/>
    </row>
    <row r="947" ht="15.75" customHeight="1">
      <c r="A947" s="163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</row>
    <row r="948" ht="15.75" customHeight="1">
      <c r="A948" s="163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3"/>
    </row>
    <row r="949" ht="15.75" customHeight="1">
      <c r="A949" s="163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3"/>
    </row>
    <row r="950" ht="15.75" customHeight="1">
      <c r="A950" s="163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3"/>
    </row>
    <row r="951" ht="15.75" customHeight="1">
      <c r="A951" s="163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3"/>
    </row>
    <row r="952" ht="15.75" customHeight="1">
      <c r="A952" s="163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3"/>
    </row>
    <row r="953" ht="15.75" customHeight="1">
      <c r="A953" s="163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3"/>
    </row>
    <row r="954" ht="15.75" customHeight="1">
      <c r="A954" s="163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3"/>
    </row>
    <row r="955" ht="15.75" customHeight="1">
      <c r="A955" s="163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3"/>
    </row>
    <row r="956" ht="15.75" customHeight="1">
      <c r="A956" s="163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3"/>
    </row>
    <row r="957" ht="15.75" customHeight="1">
      <c r="A957" s="163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3"/>
    </row>
    <row r="958" ht="15.75" customHeight="1">
      <c r="A958" s="163"/>
      <c r="B958" s="163"/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3"/>
    </row>
    <row r="959" ht="15.75" customHeight="1">
      <c r="A959" s="163"/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3"/>
    </row>
    <row r="960" ht="15.75" customHeight="1">
      <c r="A960" s="163"/>
      <c r="B960" s="163"/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3"/>
    </row>
    <row r="961" ht="15.75" customHeight="1">
      <c r="A961" s="163"/>
      <c r="B961" s="163"/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3"/>
    </row>
    <row r="962" ht="15.75" customHeight="1">
      <c r="A962" s="163"/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3"/>
    </row>
    <row r="963" ht="15.75" customHeight="1">
      <c r="A963" s="163"/>
      <c r="B963" s="163"/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3"/>
    </row>
    <row r="964" ht="15.75" customHeight="1">
      <c r="A964" s="163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3"/>
    </row>
    <row r="965" ht="15.75" customHeight="1">
      <c r="A965" s="163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3"/>
    </row>
    <row r="966" ht="15.75" customHeight="1">
      <c r="A966" s="163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3"/>
    </row>
    <row r="967" ht="15.75" customHeight="1">
      <c r="A967" s="163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3"/>
    </row>
    <row r="968" ht="15.75" customHeight="1">
      <c r="A968" s="163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3"/>
    </row>
    <row r="969" ht="15.75" customHeight="1">
      <c r="A969" s="163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3"/>
    </row>
    <row r="970" ht="15.75" customHeight="1">
      <c r="A970" s="163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3"/>
    </row>
    <row r="971" ht="15.75" customHeight="1">
      <c r="A971" s="163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3"/>
    </row>
    <row r="972" ht="15.75" customHeight="1">
      <c r="A972" s="163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3"/>
    </row>
    <row r="973" ht="15.75" customHeight="1">
      <c r="A973" s="163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3"/>
    </row>
    <row r="974" ht="15.75" customHeight="1">
      <c r="A974" s="163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3"/>
    </row>
    <row r="975" ht="15.75" customHeight="1">
      <c r="A975" s="163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3"/>
    </row>
    <row r="976" ht="15.75" customHeight="1">
      <c r="A976" s="163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3"/>
    </row>
    <row r="977" ht="15.75" customHeight="1">
      <c r="A977" s="163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3"/>
    </row>
    <row r="978" ht="15.75" customHeight="1">
      <c r="A978" s="163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3"/>
    </row>
    <row r="979" ht="15.75" customHeight="1">
      <c r="A979" s="163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3"/>
    </row>
    <row r="980" ht="15.75" customHeight="1">
      <c r="A980" s="163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3"/>
    </row>
    <row r="981" ht="15.75" customHeight="1">
      <c r="A981" s="163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3"/>
    </row>
    <row r="982" ht="15.75" customHeight="1">
      <c r="A982" s="163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3"/>
    </row>
    <row r="983" ht="15.75" customHeight="1">
      <c r="A983" s="163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3"/>
    </row>
    <row r="984" ht="15.75" customHeight="1">
      <c r="A984" s="163"/>
      <c r="B984" s="163"/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3"/>
    </row>
    <row r="985" ht="15.75" customHeight="1">
      <c r="A985" s="163"/>
      <c r="B985" s="163"/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3"/>
    </row>
    <row r="986" ht="15.75" customHeight="1">
      <c r="A986" s="163"/>
      <c r="B986" s="163"/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3"/>
    </row>
    <row r="987" ht="15.75" customHeight="1">
      <c r="A987" s="163"/>
      <c r="B987" s="163"/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3"/>
    </row>
    <row r="988" ht="15.75" customHeight="1">
      <c r="A988" s="163"/>
      <c r="B988" s="163"/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3"/>
    </row>
    <row r="989" ht="15.75" customHeight="1">
      <c r="A989" s="163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3"/>
    </row>
    <row r="990" ht="15.75" customHeight="1">
      <c r="A990" s="163"/>
      <c r="B990" s="163"/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3"/>
    </row>
    <row r="991" ht="15.75" customHeight="1">
      <c r="A991" s="163"/>
      <c r="B991" s="163"/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3"/>
    </row>
    <row r="992" ht="15.75" customHeight="1">
      <c r="A992" s="163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3"/>
    </row>
    <row r="993" ht="15.75" customHeight="1">
      <c r="A993" s="163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3"/>
    </row>
    <row r="994" ht="15.75" customHeight="1">
      <c r="A994" s="163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3"/>
    </row>
    <row r="995" ht="15.75" customHeight="1">
      <c r="A995" s="163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3"/>
    </row>
    <row r="996" ht="15.75" customHeight="1">
      <c r="A996" s="163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3"/>
    </row>
    <row r="997" ht="15.75" customHeight="1">
      <c r="A997" s="163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3"/>
    </row>
    <row r="998" ht="15.75" customHeight="1">
      <c r="A998" s="163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3"/>
    </row>
    <row r="999" ht="15.75" customHeight="1"/>
    <row r="1000" ht="15.75" customHeight="1"/>
  </sheetData>
  <mergeCells count="1">
    <mergeCell ref="A5:C5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76.13"/>
    <col customWidth="1" min="3" max="3" width="15.88"/>
    <col customWidth="1" min="4" max="4" width="10.25"/>
    <col customWidth="1" min="5" max="5" width="13.75"/>
    <col customWidth="1" min="6" max="23" width="9.13"/>
    <col customWidth="1" min="24" max="26" width="12.75"/>
  </cols>
  <sheetData>
    <row r="1" ht="42.0" customHeight="1">
      <c r="A1" s="189" t="s">
        <v>198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3"/>
      <c r="Y1" s="163"/>
      <c r="Z1" s="163"/>
    </row>
    <row r="2" ht="12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3"/>
      <c r="Y2" s="163"/>
      <c r="Z2" s="163"/>
    </row>
    <row r="3" ht="12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3"/>
      <c r="Y3" s="163"/>
      <c r="Z3" s="163"/>
    </row>
    <row r="4" ht="12.7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3"/>
      <c r="Y4" s="163"/>
      <c r="Z4" s="163"/>
    </row>
    <row r="5" ht="12.7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3"/>
      <c r="Y5" s="163"/>
      <c r="Z5" s="163"/>
    </row>
    <row r="6" ht="12.75" customHeight="1">
      <c r="A6" s="167"/>
      <c r="B6" s="190"/>
      <c r="C6" s="190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3"/>
      <c r="Y6" s="163"/>
      <c r="Z6" s="163"/>
    </row>
    <row r="7" ht="18.75" customHeight="1">
      <c r="A7" s="191"/>
      <c r="B7" s="192" t="s">
        <v>199</v>
      </c>
      <c r="C7" s="170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3"/>
      <c r="Y7" s="163"/>
      <c r="Z7" s="163"/>
    </row>
    <row r="8" ht="12.75" customHeight="1">
      <c r="A8" s="191"/>
      <c r="B8" s="193" t="s">
        <v>200</v>
      </c>
      <c r="C8" s="194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3"/>
      <c r="Y8" s="163"/>
      <c r="Z8" s="163"/>
    </row>
    <row r="9" ht="12.75" customHeight="1">
      <c r="A9" s="191"/>
      <c r="B9" s="195" t="s">
        <v>201</v>
      </c>
      <c r="C9" s="196">
        <v>2100.0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3"/>
      <c r="Y9" s="163"/>
      <c r="Z9" s="163"/>
    </row>
    <row r="10" ht="12.75" customHeight="1">
      <c r="A10" s="191"/>
      <c r="B10" s="195" t="s">
        <v>202</v>
      </c>
      <c r="C10" s="196">
        <v>2031.0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3"/>
      <c r="Y10" s="163"/>
      <c r="Z10" s="163"/>
    </row>
    <row r="11" ht="12.75" customHeight="1">
      <c r="A11" s="191"/>
      <c r="B11" s="197" t="s">
        <v>203</v>
      </c>
      <c r="C11" s="198">
        <v>44.0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3"/>
      <c r="Y11" s="163"/>
      <c r="Z11" s="163"/>
    </row>
    <row r="12" ht="12.75" customHeight="1">
      <c r="A12" s="191"/>
      <c r="B12" s="197" t="s">
        <v>204</v>
      </c>
      <c r="C12" s="198">
        <v>1192.0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3"/>
      <c r="Y12" s="163"/>
      <c r="Z12" s="163"/>
    </row>
    <row r="13" ht="12.75" customHeight="1">
      <c r="A13" s="191"/>
      <c r="B13" s="197" t="s">
        <v>205</v>
      </c>
      <c r="C13" s="198">
        <v>372.0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3"/>
      <c r="Y13" s="163"/>
      <c r="Z13" s="163"/>
    </row>
    <row r="14" ht="12.75" customHeight="1">
      <c r="A14" s="191"/>
      <c r="B14" s="197" t="s">
        <v>206</v>
      </c>
      <c r="C14" s="198">
        <v>22.0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3"/>
      <c r="Y14" s="163"/>
      <c r="Z14" s="163"/>
    </row>
    <row r="15" ht="12.75" customHeight="1">
      <c r="A15" s="191"/>
      <c r="B15" s="197" t="s">
        <v>207</v>
      </c>
      <c r="C15" s="198">
        <v>350.0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3"/>
      <c r="Y15" s="163"/>
      <c r="Z15" s="163"/>
    </row>
    <row r="16" ht="12.75" customHeight="1">
      <c r="A16" s="191"/>
      <c r="B16" s="197" t="s">
        <v>208</v>
      </c>
      <c r="C16" s="198">
        <v>1.0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3"/>
      <c r="Y16" s="163"/>
      <c r="Z16" s="163"/>
    </row>
    <row r="17" ht="12.75" customHeight="1">
      <c r="A17" s="191"/>
      <c r="B17" s="197" t="s">
        <v>209</v>
      </c>
      <c r="C17" s="198">
        <v>30.0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3"/>
      <c r="Y17" s="163"/>
      <c r="Z17" s="163"/>
    </row>
    <row r="18" ht="12.75" customHeight="1">
      <c r="A18" s="191"/>
      <c r="B18" s="197" t="s">
        <v>210</v>
      </c>
      <c r="C18" s="198">
        <v>0.0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3"/>
      <c r="Y18" s="163"/>
      <c r="Z18" s="163"/>
    </row>
    <row r="19" ht="12.75" customHeight="1">
      <c r="A19" s="191"/>
      <c r="B19" s="197" t="s">
        <v>211</v>
      </c>
      <c r="C19" s="198">
        <v>0.0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3"/>
      <c r="Y19" s="163"/>
      <c r="Z19" s="163"/>
    </row>
    <row r="20" ht="12.75" customHeight="1">
      <c r="A20" s="191" t="s">
        <v>212</v>
      </c>
      <c r="B20" s="199" t="s">
        <v>213</v>
      </c>
      <c r="C20" s="194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3"/>
      <c r="Y20" s="163"/>
      <c r="Z20" s="163"/>
    </row>
    <row r="21" ht="12.75" customHeight="1">
      <c r="A21" s="191"/>
      <c r="B21" s="197" t="s">
        <v>214</v>
      </c>
      <c r="C21" s="198">
        <v>4625.0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3"/>
      <c r="Y21" s="163"/>
      <c r="Z21" s="163"/>
    </row>
    <row r="22" ht="12.75" customHeight="1">
      <c r="A22" s="191"/>
      <c r="B22" s="197" t="s">
        <v>215</v>
      </c>
      <c r="C22" s="198">
        <v>4694.0</v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3"/>
      <c r="Y22" s="163"/>
      <c r="Z22" s="163"/>
    </row>
    <row r="23" ht="12.75" customHeight="1">
      <c r="A23" s="191"/>
      <c r="B23" s="197" t="s">
        <v>216</v>
      </c>
      <c r="C23" s="200">
        <f>C9-C10</f>
        <v>69</v>
      </c>
      <c r="D23" s="167"/>
      <c r="E23" s="201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3"/>
      <c r="Y23" s="163"/>
      <c r="Z23" s="163"/>
    </row>
    <row r="24" ht="12.75" customHeight="1">
      <c r="A24" s="191"/>
      <c r="B24" s="202"/>
      <c r="C24" s="194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3"/>
      <c r="Y24" s="163"/>
      <c r="Z24" s="163"/>
    </row>
    <row r="25" ht="12.75" customHeight="1">
      <c r="A25" s="191"/>
      <c r="B25" s="195" t="s">
        <v>217</v>
      </c>
      <c r="C25" s="203">
        <f>MEDIAN(C21,C22)</f>
        <v>4659.5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3"/>
      <c r="Y25" s="163"/>
      <c r="Z25" s="163"/>
    </row>
    <row r="26" ht="12.75" customHeight="1">
      <c r="A26" s="191"/>
      <c r="B26" s="195" t="s">
        <v>218</v>
      </c>
      <c r="C26" s="204">
        <f>C12/C25</f>
        <v>0.2558214401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3"/>
      <c r="Y26" s="163"/>
      <c r="Z26" s="163"/>
    </row>
    <row r="27" ht="12.75" customHeight="1">
      <c r="A27" s="191"/>
      <c r="B27" s="195" t="s">
        <v>219</v>
      </c>
      <c r="C27" s="204">
        <f>MEDIAN(C9,C10)/C25</f>
        <v>0.4432879064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3"/>
      <c r="Y27" s="163"/>
      <c r="Z27" s="163"/>
    </row>
    <row r="28" ht="12.75" customHeight="1">
      <c r="A28" s="191"/>
      <c r="B28" s="195" t="s">
        <v>220</v>
      </c>
      <c r="C28" s="205">
        <f>12/C27</f>
        <v>27.07044299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3"/>
      <c r="Y28" s="163"/>
      <c r="Z28" s="163"/>
    </row>
    <row r="29" ht="12.75" customHeight="1">
      <c r="A29" s="191"/>
      <c r="B29" s="195" t="s">
        <v>221</v>
      </c>
      <c r="C29" s="203">
        <v>360.0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3"/>
      <c r="Y29" s="163"/>
      <c r="Z29" s="163"/>
    </row>
    <row r="30" ht="12.75" customHeight="1">
      <c r="A30" s="191"/>
      <c r="B30" s="195" t="s">
        <v>222</v>
      </c>
      <c r="C30" s="203">
        <v>10.0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3"/>
      <c r="Y30" s="163"/>
      <c r="Z30" s="163"/>
    </row>
    <row r="31" ht="12.75" customHeight="1">
      <c r="A31" s="191"/>
      <c r="B31" s="195" t="s">
        <v>223</v>
      </c>
      <c r="C31" s="203">
        <v>30.0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3"/>
      <c r="Y31" s="163"/>
      <c r="Z31" s="163"/>
    </row>
    <row r="32" ht="12.75" customHeight="1">
      <c r="A32" s="191"/>
      <c r="B32" s="195" t="s">
        <v>224</v>
      </c>
      <c r="C32" s="203">
        <v>30.0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3"/>
      <c r="Y32" s="163"/>
      <c r="Z32" s="163"/>
    </row>
    <row r="33" ht="12.75" customHeight="1">
      <c r="A33" s="191"/>
      <c r="B33" s="195" t="s">
        <v>225</v>
      </c>
      <c r="C33" s="203">
        <f>30+(3*TRUNC(1/C27))</f>
        <v>36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3"/>
      <c r="Y33" s="163"/>
      <c r="Z33" s="163"/>
    </row>
    <row r="34" ht="12.75" customHeight="1">
      <c r="A34" s="191"/>
      <c r="B34" s="195" t="s">
        <v>162</v>
      </c>
      <c r="C34" s="206">
        <v>0.08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3"/>
      <c r="Y34" s="163"/>
      <c r="Z34" s="163"/>
    </row>
    <row r="35" ht="12.75" customHeight="1">
      <c r="A35" s="191"/>
      <c r="B35" s="207" t="s">
        <v>226</v>
      </c>
      <c r="C35" s="208">
        <v>0.4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3"/>
      <c r="Y35" s="163"/>
      <c r="Z35" s="163"/>
    </row>
    <row r="36" ht="12.7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3"/>
      <c r="Y36" s="163"/>
      <c r="Z36" s="163"/>
    </row>
    <row r="37" ht="12.75" customHeigh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3"/>
      <c r="Y37" s="163"/>
      <c r="Z37" s="163"/>
    </row>
    <row r="38" ht="12.7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3"/>
      <c r="Y38" s="163"/>
      <c r="Z38" s="163"/>
    </row>
    <row r="39" ht="12.75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3"/>
      <c r="Y39" s="163"/>
      <c r="Z39" s="163"/>
    </row>
    <row r="40" ht="12.75" customHeigh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3"/>
      <c r="Y40" s="163"/>
      <c r="Z40" s="163"/>
    </row>
    <row r="41" ht="12.7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3"/>
      <c r="Y41" s="163"/>
      <c r="Z41" s="163"/>
    </row>
    <row r="42" ht="12.75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3"/>
      <c r="Y42" s="163"/>
      <c r="Z42" s="163"/>
    </row>
    <row r="43" ht="12.7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3"/>
      <c r="Y43" s="163"/>
      <c r="Z43" s="163"/>
    </row>
    <row r="44" ht="12.7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3"/>
      <c r="Y44" s="163"/>
      <c r="Z44" s="163"/>
    </row>
    <row r="45" ht="12.7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3"/>
      <c r="Y45" s="163"/>
      <c r="Z45" s="163"/>
    </row>
    <row r="46" ht="12.7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3"/>
      <c r="Y46" s="163"/>
      <c r="Z46" s="163"/>
    </row>
    <row r="47" ht="12.7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3"/>
      <c r="Y47" s="163"/>
      <c r="Z47" s="163"/>
    </row>
    <row r="48" ht="12.75" customHeigh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3"/>
      <c r="Y48" s="163"/>
      <c r="Z48" s="163"/>
    </row>
    <row r="49" ht="12.7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3"/>
      <c r="Y49" s="163"/>
      <c r="Z49" s="163"/>
    </row>
    <row r="50" ht="12.75" customHeight="1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3"/>
      <c r="Y50" s="163"/>
      <c r="Z50" s="163"/>
    </row>
    <row r="51" ht="12.7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3"/>
      <c r="Y51" s="163"/>
      <c r="Z51" s="163"/>
    </row>
    <row r="52" ht="12.75" customHeight="1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3"/>
      <c r="Y52" s="163"/>
      <c r="Z52" s="163"/>
    </row>
    <row r="53" ht="12.7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3"/>
      <c r="Y53" s="163"/>
      <c r="Z53" s="163"/>
    </row>
    <row r="54" ht="12.75" customHeight="1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3"/>
      <c r="Y54" s="163"/>
      <c r="Z54" s="163"/>
    </row>
    <row r="55" ht="12.75" customHeight="1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3"/>
      <c r="Y55" s="163"/>
      <c r="Z55" s="163"/>
    </row>
    <row r="56" ht="12.75" customHeight="1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3"/>
      <c r="Y56" s="163"/>
      <c r="Z56" s="163"/>
    </row>
    <row r="57" ht="12.75" customHeight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3"/>
      <c r="Y57" s="163"/>
      <c r="Z57" s="163"/>
    </row>
    <row r="58" ht="12.75" customHeight="1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3"/>
      <c r="Y58" s="163"/>
      <c r="Z58" s="163"/>
    </row>
    <row r="59" ht="12.75" customHeight="1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3"/>
      <c r="Y59" s="163"/>
      <c r="Z59" s="163"/>
    </row>
    <row r="60" ht="12.7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3"/>
      <c r="Y60" s="163"/>
      <c r="Z60" s="163"/>
    </row>
    <row r="61" ht="12.75" customHeight="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3"/>
      <c r="Y61" s="163"/>
      <c r="Z61" s="163"/>
    </row>
    <row r="62" ht="12.75" customHeight="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3"/>
      <c r="Y62" s="163"/>
      <c r="Z62" s="163"/>
    </row>
    <row r="63" ht="12.75" customHeight="1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3"/>
      <c r="Y63" s="163"/>
      <c r="Z63" s="163"/>
    </row>
    <row r="64" ht="12.75" customHeight="1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3"/>
      <c r="Y64" s="163"/>
      <c r="Z64" s="163"/>
    </row>
    <row r="65" ht="12.75" customHeight="1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3"/>
      <c r="Y65" s="163"/>
      <c r="Z65" s="163"/>
    </row>
    <row r="66" ht="12.75" customHeight="1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3"/>
      <c r="Y66" s="163"/>
      <c r="Z66" s="163"/>
    </row>
    <row r="67" ht="12.75" customHeight="1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3"/>
      <c r="Y67" s="163"/>
      <c r="Z67" s="163"/>
    </row>
    <row r="68" ht="12.75" customHeight="1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3"/>
      <c r="Y68" s="163"/>
      <c r="Z68" s="163"/>
    </row>
    <row r="69" ht="12.75" customHeight="1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3"/>
      <c r="Y69" s="163"/>
      <c r="Z69" s="163"/>
    </row>
    <row r="70" ht="12.75" customHeight="1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3"/>
      <c r="Y70" s="163"/>
      <c r="Z70" s="163"/>
    </row>
    <row r="71" ht="12.75" customHeight="1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3"/>
      <c r="Y71" s="163"/>
      <c r="Z71" s="163"/>
    </row>
    <row r="72" ht="12.7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3"/>
      <c r="Y72" s="163"/>
      <c r="Z72" s="163"/>
    </row>
    <row r="73" ht="12.75" customHeight="1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3"/>
      <c r="Y73" s="163"/>
      <c r="Z73" s="163"/>
    </row>
    <row r="74" ht="12.75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3"/>
      <c r="Y74" s="163"/>
      <c r="Z74" s="163"/>
    </row>
    <row r="75" ht="12.75" customHeigh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3"/>
      <c r="Y75" s="163"/>
      <c r="Z75" s="163"/>
    </row>
    <row r="76" ht="12.75" customHeight="1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3"/>
      <c r="Y76" s="163"/>
      <c r="Z76" s="163"/>
    </row>
    <row r="77" ht="12.75" customHeight="1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3"/>
      <c r="Y77" s="163"/>
      <c r="Z77" s="163"/>
    </row>
    <row r="78" ht="12.75" customHeight="1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3"/>
      <c r="Y78" s="163"/>
      <c r="Z78" s="163"/>
    </row>
    <row r="79" ht="12.75" customHeight="1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3"/>
      <c r="Y79" s="163"/>
      <c r="Z79" s="163"/>
    </row>
    <row r="80" ht="12.75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3"/>
      <c r="Y80" s="163"/>
      <c r="Z80" s="163"/>
    </row>
    <row r="81" ht="12.75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3"/>
      <c r="Y81" s="163"/>
      <c r="Z81" s="163"/>
    </row>
    <row r="82" ht="12.75" customHeight="1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3"/>
      <c r="Y82" s="163"/>
      <c r="Z82" s="163"/>
    </row>
    <row r="83" ht="12.75" customHeight="1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3"/>
      <c r="Y83" s="163"/>
      <c r="Z83" s="163"/>
    </row>
    <row r="84" ht="12.75" customHeight="1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3"/>
      <c r="Y84" s="163"/>
      <c r="Z84" s="163"/>
    </row>
    <row r="85" ht="12.75" customHeight="1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3"/>
      <c r="Y85" s="163"/>
      <c r="Z85" s="163"/>
    </row>
    <row r="86" ht="12.75" customHeight="1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3"/>
      <c r="Y86" s="163"/>
      <c r="Z86" s="163"/>
    </row>
    <row r="87" ht="12.75" customHeight="1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3"/>
      <c r="Y87" s="163"/>
      <c r="Z87" s="163"/>
    </row>
    <row r="88" ht="12.7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3"/>
      <c r="Y88" s="163"/>
      <c r="Z88" s="163"/>
    </row>
    <row r="89" ht="12.75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3"/>
      <c r="Y89" s="163"/>
      <c r="Z89" s="163"/>
    </row>
    <row r="90" ht="12.75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3"/>
      <c r="Y90" s="163"/>
      <c r="Z90" s="163"/>
    </row>
    <row r="91" ht="12.7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3"/>
      <c r="Y91" s="163"/>
      <c r="Z91" s="163"/>
    </row>
    <row r="92" ht="12.75" customHeight="1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3"/>
      <c r="Y92" s="163"/>
      <c r="Z92" s="163"/>
    </row>
    <row r="93" ht="12.75" customHeight="1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3"/>
      <c r="Y93" s="163"/>
      <c r="Z93" s="163"/>
    </row>
    <row r="94" ht="12.75" customHeight="1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3"/>
      <c r="Y94" s="163"/>
      <c r="Z94" s="163"/>
    </row>
    <row r="95" ht="12.75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3"/>
      <c r="Y95" s="163"/>
      <c r="Z95" s="163"/>
    </row>
    <row r="96" ht="12.75" customHeight="1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3"/>
      <c r="Y96" s="163"/>
      <c r="Z96" s="163"/>
    </row>
    <row r="97" ht="12.75" customHeight="1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3"/>
      <c r="Y97" s="163"/>
      <c r="Z97" s="163"/>
    </row>
    <row r="98" ht="12.75" customHeight="1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3"/>
      <c r="Y98" s="163"/>
      <c r="Z98" s="163"/>
    </row>
    <row r="99" ht="12.75" customHeight="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3"/>
      <c r="Y99" s="163"/>
      <c r="Z99" s="163"/>
    </row>
    <row r="100" ht="12.75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3"/>
      <c r="Y100" s="163"/>
      <c r="Z100" s="163"/>
    </row>
    <row r="101" ht="12.75" customHeight="1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3"/>
      <c r="Y101" s="163"/>
      <c r="Z101" s="163"/>
    </row>
    <row r="102" ht="12.75" customHeight="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3"/>
      <c r="Y102" s="163"/>
      <c r="Z102" s="163"/>
    </row>
    <row r="103" ht="12.75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3"/>
      <c r="Y103" s="163"/>
      <c r="Z103" s="163"/>
    </row>
    <row r="104" ht="12.75" customHeight="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3"/>
      <c r="Y104" s="163"/>
      <c r="Z104" s="163"/>
    </row>
    <row r="105" ht="12.75" customHeigh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3"/>
      <c r="Y105" s="163"/>
      <c r="Z105" s="163"/>
    </row>
    <row r="106" ht="12.75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3"/>
      <c r="Y106" s="163"/>
      <c r="Z106" s="163"/>
    </row>
    <row r="107" ht="12.75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3"/>
      <c r="Y107" s="163"/>
      <c r="Z107" s="163"/>
    </row>
    <row r="108" ht="12.75" customHeigh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3"/>
      <c r="Y108" s="163"/>
      <c r="Z108" s="163"/>
    </row>
    <row r="109" ht="12.75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3"/>
      <c r="Y109" s="163"/>
      <c r="Z109" s="163"/>
    </row>
    <row r="110" ht="12.75" customHeigh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3"/>
      <c r="Y110" s="163"/>
      <c r="Z110" s="163"/>
    </row>
    <row r="111" ht="12.75" customHeigh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3"/>
      <c r="Y111" s="163"/>
      <c r="Z111" s="163"/>
    </row>
    <row r="112" ht="12.75" customHeigh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3"/>
      <c r="Y112" s="163"/>
      <c r="Z112" s="163"/>
    </row>
    <row r="113" ht="12.75" customHeigh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3"/>
      <c r="Y113" s="163"/>
      <c r="Z113" s="163"/>
    </row>
    <row r="114" ht="12.75" customHeigh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3"/>
      <c r="Y114" s="163"/>
      <c r="Z114" s="163"/>
    </row>
    <row r="115" ht="12.75" customHeigh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3"/>
      <c r="Y115" s="163"/>
      <c r="Z115" s="163"/>
    </row>
    <row r="116" ht="12.75" customHeigh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3"/>
      <c r="Y116" s="163"/>
      <c r="Z116" s="163"/>
    </row>
    <row r="117" ht="12.75" customHeigh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3"/>
      <c r="Y117" s="163"/>
      <c r="Z117" s="163"/>
    </row>
    <row r="118" ht="12.75" customHeigh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3"/>
      <c r="Y118" s="163"/>
      <c r="Z118" s="163"/>
    </row>
    <row r="119" ht="12.75" customHeigh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3"/>
      <c r="Y119" s="163"/>
      <c r="Z119" s="163"/>
    </row>
    <row r="120" ht="12.75" customHeigh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3"/>
      <c r="Y120" s="163"/>
      <c r="Z120" s="163"/>
    </row>
    <row r="121" ht="12.75" customHeigh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3"/>
      <c r="Y121" s="163"/>
      <c r="Z121" s="163"/>
    </row>
    <row r="122" ht="12.75" customHeigh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3"/>
      <c r="Y122" s="163"/>
      <c r="Z122" s="163"/>
    </row>
    <row r="123" ht="12.75" customHeigh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3"/>
      <c r="Y123" s="163"/>
      <c r="Z123" s="163"/>
    </row>
    <row r="124" ht="12.75" customHeigh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3"/>
      <c r="Y124" s="163"/>
      <c r="Z124" s="163"/>
    </row>
    <row r="125" ht="12.75" customHeigh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3"/>
      <c r="Y125" s="163"/>
      <c r="Z125" s="163"/>
    </row>
    <row r="126" ht="12.75" customHeigh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3"/>
      <c r="Y126" s="163"/>
      <c r="Z126" s="163"/>
    </row>
    <row r="127" ht="12.75" customHeigh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3"/>
      <c r="Y127" s="163"/>
      <c r="Z127" s="163"/>
    </row>
    <row r="128" ht="12.75" customHeigh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3"/>
      <c r="Y128" s="163"/>
      <c r="Z128" s="163"/>
    </row>
    <row r="129" ht="12.75" customHeigh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3"/>
      <c r="Y129" s="163"/>
      <c r="Z129" s="163"/>
    </row>
    <row r="130" ht="12.75" customHeigh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3"/>
      <c r="Y130" s="163"/>
      <c r="Z130" s="163"/>
    </row>
    <row r="131" ht="12.75" customHeigh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3"/>
      <c r="Y131" s="163"/>
      <c r="Z131" s="163"/>
    </row>
    <row r="132" ht="12.75" customHeigh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3"/>
      <c r="Y132" s="163"/>
      <c r="Z132" s="163"/>
    </row>
    <row r="133" ht="12.75" customHeigh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3"/>
      <c r="Y133" s="163"/>
      <c r="Z133" s="163"/>
    </row>
    <row r="134" ht="12.75" customHeigh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3"/>
      <c r="Y134" s="163"/>
      <c r="Z134" s="163"/>
    </row>
    <row r="135" ht="12.75" customHeigh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3"/>
      <c r="Y135" s="163"/>
      <c r="Z135" s="163"/>
    </row>
    <row r="136" ht="12.75" customHeigh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3"/>
      <c r="Y136" s="163"/>
      <c r="Z136" s="163"/>
    </row>
    <row r="137" ht="12.75" customHeigh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3"/>
      <c r="Y137" s="163"/>
      <c r="Z137" s="163"/>
    </row>
    <row r="138" ht="12.75" customHeigh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3"/>
      <c r="Y138" s="163"/>
      <c r="Z138" s="163"/>
    </row>
    <row r="139" ht="12.75" customHeigh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3"/>
      <c r="Y139" s="163"/>
      <c r="Z139" s="163"/>
    </row>
    <row r="140" ht="12.75" customHeigh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3"/>
      <c r="Y140" s="163"/>
      <c r="Z140" s="163"/>
    </row>
    <row r="141" ht="12.75" customHeigh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3"/>
      <c r="Y141" s="163"/>
      <c r="Z141" s="163"/>
    </row>
    <row r="142" ht="12.75" customHeigh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3"/>
      <c r="Y142" s="163"/>
      <c r="Z142" s="163"/>
    </row>
    <row r="143" ht="12.75" customHeigh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3"/>
      <c r="Y143" s="163"/>
      <c r="Z143" s="163"/>
    </row>
    <row r="144" ht="12.75" customHeigh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3"/>
      <c r="Y144" s="163"/>
      <c r="Z144" s="163"/>
    </row>
    <row r="145" ht="12.75" customHeigh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3"/>
      <c r="Y145" s="163"/>
      <c r="Z145" s="163"/>
    </row>
    <row r="146" ht="12.75" customHeigh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3"/>
      <c r="Y146" s="163"/>
      <c r="Z146" s="163"/>
    </row>
    <row r="147" ht="12.75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3"/>
      <c r="Y147" s="163"/>
      <c r="Z147" s="163"/>
    </row>
    <row r="148" ht="12.75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3"/>
      <c r="Y148" s="163"/>
      <c r="Z148" s="163"/>
    </row>
    <row r="149" ht="12.75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3"/>
      <c r="Y149" s="163"/>
      <c r="Z149" s="163"/>
    </row>
    <row r="150" ht="12.75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3"/>
      <c r="Y150" s="163"/>
      <c r="Z150" s="163"/>
    </row>
    <row r="151" ht="12.75" customHeigh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3"/>
      <c r="Y151" s="163"/>
      <c r="Z151" s="163"/>
    </row>
    <row r="152" ht="12.75" customHeigh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3"/>
      <c r="Y152" s="163"/>
      <c r="Z152" s="163"/>
    </row>
    <row r="153" ht="12.75" customHeigh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3"/>
      <c r="Y153" s="163"/>
      <c r="Z153" s="163"/>
    </row>
    <row r="154" ht="12.75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3"/>
      <c r="Y154" s="163"/>
      <c r="Z154" s="163"/>
    </row>
    <row r="155" ht="12.75" customHeigh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3"/>
      <c r="Y155" s="163"/>
      <c r="Z155" s="163"/>
    </row>
    <row r="156" ht="12.75" customHeigh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3"/>
      <c r="Y156" s="163"/>
      <c r="Z156" s="163"/>
    </row>
    <row r="157" ht="12.75" customHeigh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3"/>
      <c r="Y157" s="163"/>
      <c r="Z157" s="163"/>
    </row>
    <row r="158" ht="12.75" customHeigh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3"/>
      <c r="Y158" s="163"/>
      <c r="Z158" s="163"/>
    </row>
    <row r="159" ht="12.75" customHeigh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3"/>
      <c r="Y159" s="163"/>
      <c r="Z159" s="163"/>
    </row>
    <row r="160" ht="12.75" customHeigh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3"/>
      <c r="Y160" s="163"/>
      <c r="Z160" s="163"/>
    </row>
    <row r="161" ht="12.75" customHeigh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3"/>
      <c r="Y161" s="163"/>
      <c r="Z161" s="163"/>
    </row>
    <row r="162" ht="12.75" customHeigh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3"/>
      <c r="Y162" s="163"/>
      <c r="Z162" s="163"/>
    </row>
    <row r="163" ht="12.75" customHeigh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3"/>
      <c r="Y163" s="163"/>
      <c r="Z163" s="163"/>
    </row>
    <row r="164" ht="12.75" customHeigh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3"/>
      <c r="Y164" s="163"/>
      <c r="Z164" s="163"/>
    </row>
    <row r="165" ht="12.75" customHeigh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3"/>
      <c r="Y165" s="163"/>
      <c r="Z165" s="163"/>
    </row>
    <row r="166" ht="12.75" customHeigh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3"/>
      <c r="Y166" s="163"/>
      <c r="Z166" s="163"/>
    </row>
    <row r="167" ht="12.75" customHeigh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3"/>
      <c r="Y167" s="163"/>
      <c r="Z167" s="163"/>
    </row>
    <row r="168" ht="12.75" customHeigh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3"/>
      <c r="Y168" s="163"/>
      <c r="Z168" s="163"/>
    </row>
    <row r="169" ht="12.75" customHeigh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3"/>
      <c r="Y169" s="163"/>
      <c r="Z169" s="163"/>
    </row>
    <row r="170" ht="12.75" customHeigh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3"/>
      <c r="Y170" s="163"/>
      <c r="Z170" s="163"/>
    </row>
    <row r="171" ht="12.75" customHeigh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3"/>
      <c r="Y171" s="163"/>
      <c r="Z171" s="163"/>
    </row>
    <row r="172" ht="12.75" customHeigh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3"/>
      <c r="Y172" s="163"/>
      <c r="Z172" s="163"/>
    </row>
    <row r="173" ht="12.75" customHeigh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3"/>
      <c r="Y173" s="163"/>
      <c r="Z173" s="163"/>
    </row>
    <row r="174" ht="12.75" customHeigh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3"/>
      <c r="Y174" s="163"/>
      <c r="Z174" s="163"/>
    </row>
    <row r="175" ht="12.75" customHeigh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3"/>
      <c r="Y175" s="163"/>
      <c r="Z175" s="163"/>
    </row>
    <row r="176" ht="12.75" customHeigh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3"/>
      <c r="Y176" s="163"/>
      <c r="Z176" s="163"/>
    </row>
    <row r="177" ht="12.75" customHeigh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3"/>
      <c r="Y177" s="163"/>
      <c r="Z177" s="163"/>
    </row>
    <row r="178" ht="12.75" customHeigh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3"/>
      <c r="Y178" s="163"/>
      <c r="Z178" s="163"/>
    </row>
    <row r="179" ht="12.75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3"/>
      <c r="Y179" s="163"/>
      <c r="Z179" s="163"/>
    </row>
    <row r="180" ht="12.75" customHeigh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3"/>
      <c r="Y180" s="163"/>
      <c r="Z180" s="163"/>
    </row>
    <row r="181" ht="12.75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3"/>
      <c r="Y181" s="163"/>
      <c r="Z181" s="163"/>
    </row>
    <row r="182" ht="12.75" customHeigh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3"/>
      <c r="Y182" s="163"/>
      <c r="Z182" s="163"/>
    </row>
    <row r="183" ht="12.75" customHeigh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3"/>
      <c r="Y183" s="163"/>
      <c r="Z183" s="163"/>
    </row>
    <row r="184" ht="12.75" customHeigh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3"/>
      <c r="Y184" s="163"/>
      <c r="Z184" s="163"/>
    </row>
    <row r="185" ht="12.75" customHeigh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3"/>
      <c r="Y185" s="163"/>
      <c r="Z185" s="163"/>
    </row>
    <row r="186" ht="12.75" customHeigh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3"/>
      <c r="Y186" s="163"/>
      <c r="Z186" s="163"/>
    </row>
    <row r="187" ht="12.75" customHeigh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3"/>
      <c r="Y187" s="163"/>
      <c r="Z187" s="163"/>
    </row>
    <row r="188" ht="12.75" customHeigh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3"/>
      <c r="Y188" s="163"/>
      <c r="Z188" s="163"/>
    </row>
    <row r="189" ht="12.75" customHeigh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3"/>
      <c r="Y189" s="163"/>
      <c r="Z189" s="163"/>
    </row>
    <row r="190" ht="12.75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3"/>
      <c r="Y190" s="163"/>
      <c r="Z190" s="163"/>
    </row>
    <row r="191" ht="12.75" customHeigh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3"/>
      <c r="Y191" s="163"/>
      <c r="Z191" s="163"/>
    </row>
    <row r="192" ht="12.75" customHeigh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3"/>
      <c r="Y192" s="163"/>
      <c r="Z192" s="163"/>
    </row>
    <row r="193" ht="12.75" customHeigh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3"/>
      <c r="Y193" s="163"/>
      <c r="Z193" s="163"/>
    </row>
    <row r="194" ht="12.75" customHeigh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3"/>
      <c r="Y194" s="163"/>
      <c r="Z194" s="163"/>
    </row>
    <row r="195" ht="12.75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3"/>
      <c r="Y195" s="163"/>
      <c r="Z195" s="163"/>
    </row>
    <row r="196" ht="12.75" customHeigh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3"/>
      <c r="Y196" s="163"/>
      <c r="Z196" s="163"/>
    </row>
    <row r="197" ht="12.75" customHeigh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3"/>
      <c r="Y197" s="163"/>
      <c r="Z197" s="163"/>
    </row>
    <row r="198" ht="12.75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3"/>
      <c r="Y198" s="163"/>
      <c r="Z198" s="163"/>
    </row>
    <row r="199" ht="12.75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3"/>
      <c r="Y199" s="163"/>
      <c r="Z199" s="163"/>
    </row>
    <row r="200" ht="12.75" customHeigh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3"/>
      <c r="Y200" s="163"/>
      <c r="Z200" s="163"/>
    </row>
    <row r="201" ht="12.75" customHeigh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3"/>
      <c r="Y201" s="163"/>
      <c r="Z201" s="163"/>
    </row>
    <row r="202" ht="12.75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3"/>
      <c r="Y202" s="163"/>
      <c r="Z202" s="163"/>
    </row>
    <row r="203" ht="12.75" customHeigh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3"/>
      <c r="Y203" s="163"/>
      <c r="Z203" s="163"/>
    </row>
    <row r="204" ht="12.75" customHeigh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3"/>
      <c r="Y204" s="163"/>
      <c r="Z204" s="163"/>
    </row>
    <row r="205" ht="12.75" customHeigh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3"/>
      <c r="Y205" s="163"/>
      <c r="Z205" s="163"/>
    </row>
    <row r="206" ht="12.75" customHeigh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3"/>
      <c r="Y206" s="163"/>
      <c r="Z206" s="163"/>
    </row>
    <row r="207" ht="12.75" customHeigh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3"/>
      <c r="Y207" s="163"/>
      <c r="Z207" s="163"/>
    </row>
    <row r="208" ht="12.75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3"/>
      <c r="Y208" s="163"/>
      <c r="Z208" s="163"/>
    </row>
    <row r="209" ht="12.75" customHeigh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3"/>
      <c r="Y209" s="163"/>
      <c r="Z209" s="163"/>
    </row>
    <row r="210" ht="12.75" customHeigh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3"/>
      <c r="Y210" s="163"/>
      <c r="Z210" s="163"/>
    </row>
    <row r="211" ht="12.75" customHeigh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3"/>
      <c r="Y211" s="163"/>
      <c r="Z211" s="163"/>
    </row>
    <row r="212" ht="12.75" customHeigh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3"/>
      <c r="Y212" s="163"/>
      <c r="Z212" s="163"/>
    </row>
    <row r="213" ht="12.75" customHeigh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3"/>
      <c r="Y213" s="163"/>
      <c r="Z213" s="163"/>
    </row>
    <row r="214" ht="12.75" customHeigh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3"/>
      <c r="Y214" s="163"/>
      <c r="Z214" s="163"/>
    </row>
    <row r="215" ht="12.75" customHeigh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3"/>
      <c r="Y215" s="163"/>
      <c r="Z215" s="163"/>
    </row>
    <row r="216" ht="12.75" customHeigh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3"/>
      <c r="Y216" s="163"/>
      <c r="Z216" s="163"/>
    </row>
    <row r="217" ht="12.75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3"/>
      <c r="Y217" s="163"/>
      <c r="Z217" s="163"/>
    </row>
    <row r="218" ht="12.75" customHeigh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3"/>
      <c r="Y218" s="163"/>
      <c r="Z218" s="163"/>
    </row>
    <row r="219" ht="12.75" customHeigh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3"/>
      <c r="Y219" s="163"/>
      <c r="Z219" s="163"/>
    </row>
    <row r="220" ht="12.75" customHeigh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3"/>
      <c r="Y220" s="163"/>
      <c r="Z220" s="163"/>
    </row>
    <row r="221" ht="12.75" customHeigh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3"/>
      <c r="Y221" s="163"/>
      <c r="Z221" s="163"/>
    </row>
    <row r="222" ht="12.75" customHeigh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3"/>
      <c r="Y222" s="163"/>
      <c r="Z222" s="163"/>
    </row>
    <row r="223" ht="12.75" customHeigh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3"/>
      <c r="Y223" s="163"/>
      <c r="Z223" s="163"/>
    </row>
    <row r="224" ht="12.75" customHeigh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3"/>
      <c r="Y224" s="163"/>
      <c r="Z224" s="163"/>
    </row>
    <row r="225" ht="12.75" customHeigh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3"/>
      <c r="Y225" s="163"/>
      <c r="Z225" s="163"/>
    </row>
    <row r="226" ht="12.75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3"/>
      <c r="Y226" s="163"/>
      <c r="Z226" s="163"/>
    </row>
    <row r="227" ht="12.75" customHeigh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3"/>
      <c r="Y227" s="163"/>
      <c r="Z227" s="163"/>
    </row>
    <row r="228" ht="12.75" customHeigh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3"/>
      <c r="Y228" s="163"/>
      <c r="Z228" s="163"/>
    </row>
    <row r="229" ht="12.75" customHeigh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3"/>
      <c r="Y229" s="163"/>
      <c r="Z229" s="163"/>
    </row>
    <row r="230" ht="12.75" customHeigh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3"/>
      <c r="Y230" s="163"/>
      <c r="Z230" s="163"/>
    </row>
    <row r="231" ht="12.75" customHeigh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3"/>
      <c r="Y231" s="163"/>
      <c r="Z231" s="163"/>
    </row>
    <row r="232" ht="12.75" customHeigh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3"/>
      <c r="Y232" s="163"/>
      <c r="Z232" s="163"/>
    </row>
    <row r="233" ht="12.75" customHeigh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3"/>
      <c r="Y233" s="163"/>
      <c r="Z233" s="163"/>
    </row>
    <row r="234" ht="12.75" customHeigh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3"/>
      <c r="Y234" s="163"/>
      <c r="Z234" s="163"/>
    </row>
    <row r="235" ht="12.75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3"/>
      <c r="Y235" s="163"/>
      <c r="Z235" s="163"/>
    </row>
    <row r="236" ht="12.75" customHeigh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3"/>
      <c r="Y236" s="163"/>
      <c r="Z236" s="163"/>
    </row>
    <row r="237" ht="12.75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3"/>
      <c r="Y237" s="163"/>
      <c r="Z237" s="163"/>
    </row>
    <row r="238" ht="12.75" customHeigh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3"/>
      <c r="Y238" s="163"/>
      <c r="Z238" s="163"/>
    </row>
    <row r="239" ht="12.75" customHeigh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3"/>
      <c r="Y239" s="163"/>
      <c r="Z239" s="163"/>
    </row>
    <row r="240" ht="12.75" customHeigh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3"/>
      <c r="Y240" s="163"/>
      <c r="Z240" s="163"/>
    </row>
    <row r="241" ht="12.75" customHeigh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3"/>
      <c r="Y241" s="163"/>
      <c r="Z241" s="163"/>
    </row>
    <row r="242" ht="12.75" customHeigh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3"/>
      <c r="Y242" s="163"/>
      <c r="Z242" s="163"/>
    </row>
    <row r="243" ht="12.75" customHeigh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3"/>
      <c r="Y243" s="163"/>
      <c r="Z243" s="163"/>
    </row>
    <row r="244" ht="12.75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3"/>
      <c r="Y244" s="163"/>
      <c r="Z244" s="163"/>
    </row>
    <row r="245" ht="12.75" customHeigh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3"/>
      <c r="Y245" s="163"/>
      <c r="Z245" s="163"/>
    </row>
    <row r="246" ht="12.75" customHeigh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3"/>
      <c r="Y246" s="163"/>
      <c r="Z246" s="163"/>
    </row>
    <row r="247" ht="12.75" customHeigh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3"/>
      <c r="Y247" s="163"/>
      <c r="Z247" s="163"/>
    </row>
    <row r="248" ht="12.75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3"/>
      <c r="Y248" s="163"/>
      <c r="Z248" s="163"/>
    </row>
    <row r="249" ht="12.75" customHeigh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3"/>
      <c r="Y249" s="163"/>
      <c r="Z249" s="163"/>
    </row>
    <row r="250" ht="12.75" customHeigh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3"/>
      <c r="Y250" s="163"/>
      <c r="Z250" s="163"/>
    </row>
    <row r="251" ht="12.75" customHeigh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3"/>
      <c r="Y251" s="163"/>
      <c r="Z251" s="163"/>
    </row>
    <row r="252" ht="12.75" customHeigh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3"/>
      <c r="Y252" s="163"/>
      <c r="Z252" s="163"/>
    </row>
    <row r="253" ht="12.75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3"/>
      <c r="Y253" s="163"/>
      <c r="Z253" s="163"/>
    </row>
    <row r="254" ht="12.75" customHeigh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3"/>
      <c r="Y254" s="163"/>
      <c r="Z254" s="163"/>
    </row>
    <row r="255" ht="12.75" customHeigh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3"/>
      <c r="Y255" s="163"/>
      <c r="Z255" s="163"/>
    </row>
    <row r="256" ht="12.75" customHeigh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3"/>
      <c r="Y256" s="163"/>
      <c r="Z256" s="163"/>
    </row>
    <row r="257" ht="12.75" customHeigh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3"/>
      <c r="Y257" s="163"/>
      <c r="Z257" s="163"/>
    </row>
    <row r="258" ht="12.75" customHeigh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3"/>
      <c r="Y258" s="163"/>
      <c r="Z258" s="163"/>
    </row>
    <row r="259" ht="12.75" customHeigh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3"/>
      <c r="Y259" s="163"/>
      <c r="Z259" s="163"/>
    </row>
    <row r="260" ht="12.75" customHeigh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3"/>
      <c r="Y260" s="163"/>
      <c r="Z260" s="163"/>
    </row>
    <row r="261" ht="12.75" customHeigh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3"/>
      <c r="Y261" s="163"/>
      <c r="Z261" s="163"/>
    </row>
    <row r="262" ht="12.75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3"/>
      <c r="Y262" s="163"/>
      <c r="Z262" s="163"/>
    </row>
    <row r="263" ht="12.75" customHeigh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3"/>
      <c r="Y263" s="163"/>
      <c r="Z263" s="163"/>
    </row>
    <row r="264" ht="12.75" customHeigh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3"/>
      <c r="Y264" s="163"/>
      <c r="Z264" s="163"/>
    </row>
    <row r="265" ht="12.75" customHeigh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3"/>
      <c r="Y265" s="163"/>
      <c r="Z265" s="163"/>
    </row>
    <row r="266" ht="12.75" customHeigh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3"/>
      <c r="Y266" s="163"/>
      <c r="Z266" s="163"/>
    </row>
    <row r="267" ht="12.75" customHeigh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3"/>
      <c r="Y267" s="163"/>
      <c r="Z267" s="163"/>
    </row>
    <row r="268" ht="12.75" customHeigh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3"/>
      <c r="Y268" s="163"/>
      <c r="Z268" s="163"/>
    </row>
    <row r="269" ht="12.75" customHeigh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3"/>
      <c r="Y269" s="163"/>
      <c r="Z269" s="163"/>
    </row>
    <row r="270" ht="12.75" customHeigh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3"/>
      <c r="Y270" s="163"/>
      <c r="Z270" s="163"/>
    </row>
    <row r="271" ht="12.75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3"/>
      <c r="Y271" s="163"/>
      <c r="Z271" s="163"/>
    </row>
    <row r="272" ht="12.75" customHeigh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3"/>
      <c r="Y272" s="163"/>
      <c r="Z272" s="163"/>
    </row>
    <row r="273" ht="12.75" customHeigh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3"/>
      <c r="Y273" s="163"/>
      <c r="Z273" s="163"/>
    </row>
    <row r="274" ht="12.75" customHeigh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3"/>
      <c r="Y274" s="163"/>
      <c r="Z274" s="163"/>
    </row>
    <row r="275" ht="12.75" customHeigh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3"/>
      <c r="Y275" s="163"/>
      <c r="Z275" s="163"/>
    </row>
    <row r="276" ht="12.75" customHeigh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3"/>
      <c r="Y276" s="163"/>
      <c r="Z276" s="163"/>
    </row>
    <row r="277" ht="12.75" customHeigh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3"/>
      <c r="Y277" s="163"/>
      <c r="Z277" s="163"/>
    </row>
    <row r="278" ht="12.75" customHeigh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3"/>
      <c r="Y278" s="163"/>
      <c r="Z278" s="163"/>
    </row>
    <row r="279" ht="12.75" customHeigh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3"/>
      <c r="Y279" s="163"/>
      <c r="Z279" s="163"/>
    </row>
    <row r="280" ht="12.75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3"/>
      <c r="Y280" s="163"/>
      <c r="Z280" s="163"/>
    </row>
    <row r="281" ht="12.75" customHeigh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3"/>
      <c r="Y281" s="163"/>
      <c r="Z281" s="163"/>
    </row>
    <row r="282" ht="12.75" customHeigh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3"/>
      <c r="Y282" s="163"/>
      <c r="Z282" s="163"/>
    </row>
    <row r="283" ht="12.75" customHeigh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3"/>
      <c r="Y283" s="163"/>
      <c r="Z283" s="163"/>
    </row>
    <row r="284" ht="12.75" customHeigh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3"/>
      <c r="Y284" s="163"/>
      <c r="Z284" s="163"/>
    </row>
    <row r="285" ht="12.75" customHeigh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3"/>
      <c r="Y285" s="163"/>
      <c r="Z285" s="163"/>
    </row>
    <row r="286" ht="12.75" customHeigh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3"/>
      <c r="Y286" s="163"/>
      <c r="Z286" s="163"/>
    </row>
    <row r="287" ht="12.75" customHeigh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3"/>
      <c r="Y287" s="163"/>
      <c r="Z287" s="163"/>
    </row>
    <row r="288" ht="12.75" customHeigh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3"/>
      <c r="Y288" s="163"/>
      <c r="Z288" s="163"/>
    </row>
    <row r="289" ht="12.75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3"/>
      <c r="Y289" s="163"/>
      <c r="Z289" s="163"/>
    </row>
    <row r="290" ht="15.75" customHeight="1">
      <c r="A290" s="163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</row>
    <row r="291" ht="15.75" customHeight="1">
      <c r="A291" s="163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</row>
    <row r="292" ht="15.75" customHeight="1">
      <c r="A292" s="163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</row>
    <row r="293" ht="15.75" customHeight="1">
      <c r="A293" s="163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</row>
    <row r="294" ht="15.75" customHeight="1">
      <c r="A294" s="163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</row>
    <row r="295" ht="15.75" customHeight="1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</row>
    <row r="296" ht="15.75" customHeight="1">
      <c r="A296" s="163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</row>
    <row r="297" ht="15.75" customHeight="1">
      <c r="A297" s="163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</row>
    <row r="298" ht="15.75" customHeight="1">
      <c r="A298" s="163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</row>
    <row r="299" ht="15.75" customHeight="1">
      <c r="A299" s="163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</row>
    <row r="300" ht="15.75" customHeight="1">
      <c r="A300" s="163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</row>
    <row r="301" ht="15.75" customHeight="1">
      <c r="A301" s="163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</row>
    <row r="302" ht="15.75" customHeight="1">
      <c r="A302" s="163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</row>
    <row r="303" ht="15.75" customHeight="1">
      <c r="A303" s="163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</row>
    <row r="304" ht="15.75" customHeight="1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</row>
    <row r="305" ht="15.75" customHeight="1">
      <c r="A305" s="163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</row>
    <row r="306" ht="15.75" customHeight="1">
      <c r="A306" s="163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</row>
    <row r="307" ht="15.75" customHeight="1">
      <c r="A307" s="163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</row>
    <row r="308" ht="15.75" customHeight="1">
      <c r="A308" s="163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</row>
    <row r="309" ht="15.75" customHeight="1">
      <c r="A309" s="163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</row>
    <row r="310" ht="15.75" customHeight="1">
      <c r="A310" s="163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</row>
    <row r="311" ht="15.75" customHeight="1">
      <c r="A311" s="163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</row>
    <row r="312" ht="15.75" customHeight="1">
      <c r="A312" s="163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</row>
    <row r="313" ht="15.75" customHeight="1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</row>
    <row r="314" ht="15.75" customHeight="1">
      <c r="A314" s="163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</row>
    <row r="315" ht="15.75" customHeight="1">
      <c r="A315" s="163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</row>
    <row r="316" ht="15.75" customHeight="1">
      <c r="A316" s="163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</row>
    <row r="317" ht="15.75" customHeight="1">
      <c r="A317" s="163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</row>
    <row r="318" ht="15.75" customHeight="1">
      <c r="A318" s="163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</row>
    <row r="319" ht="15.75" customHeight="1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</row>
    <row r="320" ht="15.75" customHeight="1">
      <c r="A320" s="163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</row>
    <row r="321" ht="15.75" customHeight="1">
      <c r="A321" s="163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</row>
    <row r="322" ht="15.75" customHeight="1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</row>
    <row r="323" ht="15.75" customHeight="1">
      <c r="A323" s="163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</row>
    <row r="324" ht="15.75" customHeight="1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</row>
    <row r="325" ht="15.75" customHeight="1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</row>
    <row r="326" ht="15.75" customHeight="1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</row>
    <row r="327" ht="15.75" customHeight="1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</row>
    <row r="328" ht="15.75" customHeight="1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</row>
    <row r="329" ht="15.75" customHeight="1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</row>
    <row r="330" ht="15.75" customHeight="1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</row>
    <row r="331" ht="15.75" customHeight="1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</row>
    <row r="332" ht="15.75" customHeight="1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</row>
    <row r="333" ht="15.75" customHeight="1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</row>
    <row r="334" ht="15.75" customHeight="1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</row>
    <row r="335" ht="15.75" customHeight="1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</row>
    <row r="336" ht="15.75" customHeight="1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</row>
    <row r="337" ht="15.75" customHeight="1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</row>
    <row r="338" ht="15.75" customHeight="1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</row>
    <row r="339" ht="15.75" customHeight="1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</row>
    <row r="340" ht="15.75" customHeight="1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</row>
    <row r="341" ht="15.75" customHeight="1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</row>
    <row r="342" ht="15.75" customHeight="1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</row>
    <row r="343" ht="15.75" customHeight="1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</row>
    <row r="344" ht="15.75" customHeight="1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</row>
    <row r="345" ht="15.75" customHeight="1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</row>
    <row r="346" ht="15.75" customHeight="1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</row>
    <row r="347" ht="15.75" customHeight="1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</row>
    <row r="348" ht="15.75" customHeight="1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</row>
    <row r="349" ht="15.75" customHeight="1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</row>
    <row r="350" ht="15.75" customHeight="1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</row>
    <row r="351" ht="15.75" customHeight="1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</row>
    <row r="352" ht="15.75" customHeight="1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</row>
    <row r="353" ht="15.75" customHeight="1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</row>
    <row r="354" ht="15.75" customHeight="1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</row>
    <row r="355" ht="15.75" customHeight="1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</row>
    <row r="356" ht="15.75" customHeight="1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</row>
    <row r="357" ht="15.75" customHeight="1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</row>
    <row r="358" ht="15.75" customHeight="1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</row>
    <row r="359" ht="15.75" customHeight="1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</row>
    <row r="360" ht="15.75" customHeight="1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</row>
    <row r="361" ht="15.75" customHeight="1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</row>
    <row r="362" ht="15.75" customHeight="1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</row>
    <row r="363" ht="15.75" customHeight="1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</row>
    <row r="364" ht="15.75" customHeight="1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</row>
    <row r="365" ht="15.75" customHeight="1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</row>
    <row r="366" ht="15.75" customHeight="1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</row>
    <row r="367" ht="15.75" customHeight="1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</row>
    <row r="368" ht="15.75" customHeight="1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</row>
    <row r="369" ht="15.75" customHeight="1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</row>
    <row r="370" ht="15.75" customHeight="1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</row>
    <row r="371" ht="15.75" customHeight="1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</row>
    <row r="372" ht="15.75" customHeight="1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</row>
    <row r="373" ht="15.75" customHeight="1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</row>
    <row r="374" ht="15.75" customHeight="1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</row>
    <row r="375" ht="15.75" customHeight="1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</row>
    <row r="376" ht="15.75" customHeight="1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</row>
    <row r="377" ht="15.75" customHeight="1">
      <c r="A377" s="163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</row>
    <row r="378" ht="15.75" customHeight="1">
      <c r="A378" s="163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</row>
    <row r="379" ht="15.75" customHeight="1">
      <c r="A379" s="163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</row>
    <row r="380" ht="15.75" customHeight="1">
      <c r="A380" s="163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</row>
    <row r="381" ht="15.75" customHeight="1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</row>
    <row r="382" ht="15.75" customHeight="1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</row>
    <row r="383" ht="15.75" customHeight="1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</row>
    <row r="384" ht="15.75" customHeight="1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</row>
    <row r="385" ht="15.75" customHeight="1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</row>
    <row r="386" ht="15.75" customHeight="1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</row>
    <row r="387" ht="15.75" customHeight="1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</row>
    <row r="388" ht="15.75" customHeight="1">
      <c r="A388" s="163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</row>
    <row r="389" ht="15.75" customHeight="1">
      <c r="A389" s="163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</row>
    <row r="390" ht="15.75" customHeight="1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</row>
    <row r="391" ht="15.75" customHeight="1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</row>
    <row r="392" ht="15.75" customHeight="1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</row>
    <row r="393" ht="15.75" customHeight="1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</row>
    <row r="394" ht="15.75" customHeight="1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</row>
    <row r="395" ht="15.75" customHeight="1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</row>
    <row r="396" ht="15.75" customHeight="1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</row>
    <row r="397" ht="15.75" customHeight="1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</row>
    <row r="398" ht="15.75" customHeight="1">
      <c r="A398" s="163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</row>
    <row r="399" ht="15.75" customHeight="1">
      <c r="A399" s="163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</row>
    <row r="400" ht="15.75" customHeight="1">
      <c r="A400" s="163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</row>
    <row r="401" ht="15.75" customHeight="1">
      <c r="A401" s="163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</row>
    <row r="402" ht="15.75" customHeight="1">
      <c r="A402" s="163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</row>
    <row r="403" ht="15.75" customHeight="1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</row>
    <row r="404" ht="15.75" customHeight="1">
      <c r="A404" s="163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</row>
    <row r="405" ht="15.75" customHeight="1">
      <c r="A405" s="163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</row>
    <row r="406" ht="15.75" customHeight="1">
      <c r="A406" s="163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</row>
    <row r="407" ht="15.75" customHeight="1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</row>
    <row r="408" ht="15.75" customHeight="1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</row>
    <row r="409" ht="15.75" customHeight="1">
      <c r="A409" s="163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</row>
    <row r="410" ht="15.75" customHeight="1">
      <c r="A410" s="163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</row>
    <row r="411" ht="15.75" customHeight="1">
      <c r="A411" s="163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</row>
    <row r="412" ht="15.75" customHeight="1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</row>
    <row r="413" ht="15.75" customHeight="1">
      <c r="A413" s="163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</row>
    <row r="414" ht="15.75" customHeight="1">
      <c r="A414" s="163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</row>
    <row r="415" ht="15.75" customHeight="1">
      <c r="A415" s="163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</row>
    <row r="416" ht="15.75" customHeight="1">
      <c r="A416" s="163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</row>
    <row r="417" ht="15.75" customHeight="1">
      <c r="A417" s="163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</row>
    <row r="418" ht="15.75" customHeight="1">
      <c r="A418" s="163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</row>
    <row r="419" ht="15.75" customHeight="1">
      <c r="A419" s="163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</row>
    <row r="420" ht="15.75" customHeight="1">
      <c r="A420" s="163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</row>
    <row r="421" ht="15.75" customHeight="1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</row>
    <row r="422" ht="15.75" customHeight="1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</row>
    <row r="423" ht="15.75" customHeight="1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</row>
    <row r="424" ht="15.75" customHeight="1">
      <c r="A424" s="163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</row>
    <row r="425" ht="15.75" customHeight="1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</row>
    <row r="426" ht="15.75" customHeight="1">
      <c r="A426" s="163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</row>
    <row r="427" ht="15.75" customHeight="1">
      <c r="A427" s="163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</row>
    <row r="428" ht="15.75" customHeight="1">
      <c r="A428" s="163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</row>
    <row r="429" ht="15.75" customHeight="1">
      <c r="A429" s="163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</row>
    <row r="430" ht="15.75" customHeight="1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</row>
    <row r="431" ht="15.75" customHeight="1">
      <c r="A431" s="163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</row>
    <row r="432" ht="15.75" customHeight="1">
      <c r="A432" s="163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</row>
    <row r="433" ht="15.75" customHeight="1">
      <c r="A433" s="163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</row>
    <row r="434" ht="15.75" customHeight="1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</row>
    <row r="435" ht="15.75" customHeight="1">
      <c r="A435" s="163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</row>
    <row r="436" ht="15.75" customHeight="1">
      <c r="A436" s="163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</row>
    <row r="437" ht="15.75" customHeight="1">
      <c r="A437" s="163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</row>
    <row r="438" ht="15.75" customHeight="1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</row>
    <row r="439" ht="15.75" customHeight="1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</row>
    <row r="440" ht="15.75" customHeight="1">
      <c r="A440" s="163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</row>
    <row r="441" ht="15.75" customHeight="1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</row>
    <row r="442" ht="15.75" customHeight="1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</row>
    <row r="443" ht="15.75" customHeight="1">
      <c r="A443" s="163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</row>
    <row r="444" ht="15.75" customHeight="1">
      <c r="A444" s="163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</row>
    <row r="445" ht="15.75" customHeight="1">
      <c r="A445" s="163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</row>
    <row r="446" ht="15.75" customHeight="1">
      <c r="A446" s="163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</row>
    <row r="447" ht="15.75" customHeight="1">
      <c r="A447" s="163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</row>
    <row r="448" ht="15.75" customHeight="1">
      <c r="A448" s="163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</row>
    <row r="449" ht="15.75" customHeight="1">
      <c r="A449" s="163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</row>
    <row r="450" ht="15.75" customHeight="1">
      <c r="A450" s="163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</row>
    <row r="451" ht="15.75" customHeight="1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</row>
    <row r="452" ht="15.75" customHeight="1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</row>
    <row r="453" ht="15.75" customHeight="1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</row>
    <row r="454" ht="15.75" customHeight="1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</row>
    <row r="455" ht="15.75" customHeight="1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</row>
    <row r="456" ht="15.75" customHeight="1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</row>
    <row r="457" ht="15.75" customHeight="1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</row>
    <row r="458" ht="15.75" customHeight="1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</row>
    <row r="459" ht="15.75" customHeight="1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</row>
    <row r="460" ht="15.75" customHeight="1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</row>
    <row r="461" ht="15.75" customHeight="1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</row>
    <row r="462" ht="15.75" customHeight="1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</row>
    <row r="463" ht="15.75" customHeight="1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</row>
    <row r="464" ht="15.75" customHeight="1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</row>
    <row r="465" ht="15.75" customHeight="1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</row>
    <row r="466" ht="15.75" customHeight="1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</row>
    <row r="467" ht="15.75" customHeight="1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</row>
    <row r="468" ht="15.75" customHeight="1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</row>
    <row r="469" ht="15.75" customHeight="1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</row>
    <row r="470" ht="15.75" customHeight="1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</row>
    <row r="471" ht="15.75" customHeight="1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</row>
    <row r="472" ht="15.75" customHeight="1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</row>
    <row r="473" ht="15.75" customHeight="1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</row>
    <row r="474" ht="15.75" customHeight="1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</row>
    <row r="475" ht="15.75" customHeight="1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</row>
    <row r="476" ht="15.75" customHeight="1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</row>
    <row r="477" ht="15.75" customHeight="1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</row>
    <row r="478" ht="15.75" customHeight="1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</row>
    <row r="479" ht="15.75" customHeight="1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</row>
    <row r="480" ht="15.75" customHeight="1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</row>
    <row r="481" ht="15.75" customHeight="1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</row>
    <row r="482" ht="15.75" customHeight="1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</row>
    <row r="483" ht="15.75" customHeight="1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</row>
    <row r="484" ht="15.75" customHeight="1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</row>
    <row r="485" ht="15.75" customHeight="1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</row>
    <row r="486" ht="15.75" customHeight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</row>
    <row r="487" ht="15.75" customHeight="1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</row>
    <row r="488" ht="15.75" customHeight="1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</row>
    <row r="489" ht="15.75" customHeight="1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</row>
    <row r="490" ht="15.75" customHeight="1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</row>
    <row r="491" ht="15.75" customHeight="1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</row>
    <row r="492" ht="15.75" customHeight="1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</row>
    <row r="493" ht="15.75" customHeight="1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</row>
    <row r="494" ht="15.75" customHeight="1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</row>
    <row r="495" ht="15.75" customHeight="1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</row>
    <row r="496" ht="15.75" customHeight="1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</row>
    <row r="497" ht="15.75" customHeight="1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</row>
    <row r="498" ht="15.75" customHeight="1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</row>
    <row r="499" ht="15.75" customHeight="1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</row>
    <row r="500" ht="15.75" customHeight="1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</row>
    <row r="501" ht="15.75" customHeight="1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</row>
    <row r="502" ht="15.75" customHeight="1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</row>
    <row r="503" ht="15.75" customHeight="1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</row>
    <row r="504" ht="15.75" customHeight="1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</row>
    <row r="505" ht="15.75" customHeight="1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</row>
    <row r="506" ht="15.7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</row>
    <row r="507" ht="15.75" customHeight="1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</row>
    <row r="508" ht="15.75" customHeight="1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</row>
    <row r="509" ht="15.75" customHeight="1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</row>
    <row r="510" ht="15.75" customHeight="1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</row>
    <row r="511" ht="15.75" customHeight="1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</row>
    <row r="512" ht="15.75" customHeight="1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</row>
    <row r="513" ht="15.75" customHeight="1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</row>
    <row r="514" ht="15.75" customHeight="1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</row>
    <row r="515" ht="15.75" customHeight="1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</row>
    <row r="516" ht="15.75" customHeight="1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</row>
    <row r="517" ht="15.75" customHeight="1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</row>
    <row r="518" ht="15.75" customHeight="1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</row>
    <row r="519" ht="15.75" customHeight="1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</row>
    <row r="520" ht="15.75" customHeight="1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</row>
    <row r="521" ht="15.75" customHeight="1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</row>
    <row r="522" ht="15.75" customHeight="1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</row>
    <row r="523" ht="15.75" customHeight="1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</row>
    <row r="524" ht="15.75" customHeight="1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</row>
    <row r="525" ht="15.75" customHeight="1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</row>
    <row r="526" ht="15.75" customHeight="1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</row>
    <row r="527" ht="15.75" customHeight="1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</row>
    <row r="528" ht="15.75" customHeight="1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</row>
    <row r="529" ht="15.75" customHeight="1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</row>
    <row r="530" ht="15.75" customHeight="1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</row>
    <row r="531" ht="15.75" customHeight="1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</row>
    <row r="532" ht="15.75" customHeight="1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</row>
    <row r="533" ht="15.75" customHeight="1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</row>
    <row r="534" ht="15.75" customHeight="1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</row>
    <row r="535" ht="15.75" customHeight="1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</row>
    <row r="536" ht="15.75" customHeight="1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</row>
    <row r="537" ht="15.75" customHeight="1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</row>
    <row r="538" ht="15.75" customHeight="1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</row>
    <row r="539" ht="15.75" customHeight="1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</row>
    <row r="540" ht="15.75" customHeight="1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</row>
    <row r="541" ht="15.75" customHeight="1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</row>
    <row r="542" ht="15.75" customHeight="1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</row>
    <row r="543" ht="15.75" customHeight="1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</row>
    <row r="544" ht="15.75" customHeight="1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</row>
    <row r="545" ht="15.75" customHeight="1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</row>
    <row r="546" ht="15.75" customHeight="1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</row>
    <row r="547" ht="15.75" customHeight="1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</row>
    <row r="548" ht="15.75" customHeight="1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</row>
    <row r="549" ht="15.75" customHeight="1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</row>
    <row r="550" ht="15.75" customHeight="1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</row>
    <row r="551" ht="15.75" customHeight="1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</row>
    <row r="552" ht="15.75" customHeight="1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</row>
    <row r="553" ht="15.75" customHeight="1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</row>
    <row r="554" ht="15.75" customHeight="1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</row>
    <row r="555" ht="15.75" customHeight="1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</row>
    <row r="556" ht="15.75" customHeight="1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</row>
    <row r="557" ht="15.75" customHeight="1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</row>
    <row r="558" ht="15.75" customHeight="1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</row>
    <row r="559" ht="15.75" customHeight="1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</row>
    <row r="560" ht="15.75" customHeight="1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</row>
    <row r="561" ht="15.75" customHeight="1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</row>
    <row r="562" ht="15.75" customHeight="1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</row>
    <row r="563" ht="15.75" customHeight="1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</row>
    <row r="564" ht="15.75" customHeight="1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</row>
    <row r="565" ht="15.75" customHeight="1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</row>
    <row r="566" ht="15.75" customHeight="1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</row>
    <row r="567" ht="15.75" customHeight="1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</row>
    <row r="568" ht="15.75" customHeight="1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</row>
    <row r="569" ht="15.75" customHeight="1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</row>
    <row r="570" ht="15.75" customHeight="1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</row>
    <row r="571" ht="15.75" customHeight="1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</row>
    <row r="572" ht="15.75" customHeight="1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</row>
    <row r="573" ht="15.75" customHeight="1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</row>
    <row r="574" ht="15.75" customHeight="1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</row>
    <row r="575" ht="15.75" customHeight="1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</row>
    <row r="576" ht="15.75" customHeight="1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</row>
    <row r="577" ht="15.75" customHeight="1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</row>
    <row r="578" ht="15.75" customHeight="1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</row>
    <row r="579" ht="15.75" customHeight="1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</row>
    <row r="580" ht="15.75" customHeight="1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</row>
    <row r="581" ht="15.75" customHeight="1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</row>
    <row r="582" ht="15.75" customHeight="1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</row>
    <row r="583" ht="15.75" customHeight="1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</row>
    <row r="584" ht="15.75" customHeight="1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</row>
    <row r="585" ht="15.75" customHeight="1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</row>
    <row r="586" ht="15.75" customHeight="1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</row>
    <row r="587" ht="15.75" customHeight="1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</row>
    <row r="588" ht="15.75" customHeigh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</row>
    <row r="589" ht="15.75" customHeight="1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</row>
    <row r="590" ht="15.75" customHeight="1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</row>
    <row r="591" ht="15.75" customHeight="1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</row>
    <row r="592" ht="15.75" customHeight="1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</row>
    <row r="593" ht="15.75" customHeight="1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</row>
    <row r="594" ht="15.75" customHeight="1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</row>
    <row r="595" ht="15.75" customHeight="1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</row>
    <row r="596" ht="15.75" customHeight="1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</row>
    <row r="597" ht="15.75" customHeight="1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</row>
    <row r="598" ht="15.75" customHeight="1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</row>
    <row r="599" ht="15.75" customHeight="1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</row>
    <row r="600" ht="15.75" customHeight="1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</row>
    <row r="601" ht="15.75" customHeight="1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</row>
    <row r="602" ht="15.75" customHeight="1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</row>
    <row r="603" ht="15.75" customHeight="1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</row>
    <row r="604" ht="15.75" customHeight="1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</row>
    <row r="605" ht="15.75" customHeight="1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</row>
    <row r="606" ht="15.75" customHeight="1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</row>
    <row r="607" ht="15.75" customHeight="1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</row>
    <row r="608" ht="15.75" customHeight="1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</row>
    <row r="609" ht="15.75" customHeight="1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</row>
    <row r="610" ht="15.75" customHeight="1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</row>
    <row r="611" ht="15.75" customHeight="1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</row>
    <row r="612" ht="15.75" customHeight="1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</row>
    <row r="613" ht="15.75" customHeight="1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</row>
    <row r="614" ht="15.75" customHeight="1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</row>
    <row r="615" ht="15.75" customHeight="1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</row>
    <row r="616" ht="15.75" customHeight="1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</row>
    <row r="617" ht="15.75" customHeight="1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</row>
    <row r="618" ht="15.75" customHeight="1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</row>
    <row r="619" ht="15.75" customHeight="1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</row>
    <row r="620" ht="15.75" customHeight="1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</row>
    <row r="621" ht="15.75" customHeight="1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</row>
    <row r="622" ht="15.75" customHeight="1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</row>
    <row r="623" ht="15.75" customHeight="1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</row>
    <row r="624" ht="15.75" customHeight="1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</row>
    <row r="625" ht="15.75" customHeight="1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</row>
    <row r="626" ht="15.75" customHeight="1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</row>
    <row r="627" ht="15.75" customHeight="1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</row>
    <row r="628" ht="15.75" customHeight="1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</row>
    <row r="629" ht="15.75" customHeight="1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</row>
    <row r="630" ht="15.75" customHeight="1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</row>
    <row r="631" ht="15.75" customHeight="1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</row>
    <row r="632" ht="15.75" customHeight="1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</row>
    <row r="633" ht="15.75" customHeight="1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</row>
    <row r="634" ht="15.75" customHeight="1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</row>
    <row r="635" ht="15.75" customHeight="1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</row>
    <row r="636" ht="15.75" customHeight="1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</row>
    <row r="637" ht="15.75" customHeight="1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</row>
    <row r="638" ht="15.75" customHeight="1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</row>
    <row r="639" ht="15.75" customHeight="1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</row>
    <row r="640" ht="15.75" customHeight="1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</row>
    <row r="641" ht="15.75" customHeight="1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</row>
    <row r="642" ht="15.75" customHeight="1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</row>
    <row r="643" ht="15.75" customHeight="1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</row>
    <row r="644" ht="15.75" customHeight="1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</row>
    <row r="645" ht="15.75" customHeight="1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</row>
    <row r="646" ht="15.75" customHeight="1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</row>
    <row r="647" ht="15.75" customHeight="1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</row>
    <row r="648" ht="15.75" customHeight="1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</row>
    <row r="649" ht="15.75" customHeight="1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</row>
    <row r="650" ht="15.75" customHeight="1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</row>
    <row r="651" ht="15.75" customHeight="1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</row>
    <row r="652" ht="15.75" customHeight="1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</row>
    <row r="653" ht="15.75" customHeight="1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</row>
    <row r="654" ht="15.75" customHeight="1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</row>
    <row r="655" ht="15.75" customHeight="1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</row>
    <row r="656" ht="15.75" customHeight="1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</row>
    <row r="657" ht="15.75" customHeight="1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</row>
    <row r="658" ht="15.75" customHeight="1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</row>
    <row r="659" ht="15.75" customHeight="1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</row>
    <row r="660" ht="15.75" customHeight="1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</row>
    <row r="661" ht="15.75" customHeight="1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</row>
    <row r="662" ht="15.75" customHeight="1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</row>
    <row r="663" ht="15.75" customHeight="1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</row>
    <row r="664" ht="15.75" customHeight="1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</row>
    <row r="665" ht="15.75" customHeight="1">
      <c r="A665" s="163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</row>
    <row r="666" ht="15.75" customHeight="1">
      <c r="A666" s="163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</row>
    <row r="667" ht="15.75" customHeight="1">
      <c r="A667" s="163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</row>
    <row r="668" ht="15.75" customHeight="1">
      <c r="A668" s="163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</row>
    <row r="669" ht="15.75" customHeight="1">
      <c r="A669" s="163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</row>
    <row r="670" ht="15.75" customHeight="1">
      <c r="A670" s="163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</row>
    <row r="671" ht="15.75" customHeight="1">
      <c r="A671" s="163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</row>
    <row r="672" ht="15.75" customHeight="1">
      <c r="A672" s="163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</row>
    <row r="673" ht="15.75" customHeight="1">
      <c r="A673" s="163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</row>
    <row r="674" ht="15.75" customHeight="1">
      <c r="A674" s="163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</row>
    <row r="675" ht="15.75" customHeight="1">
      <c r="A675" s="163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</row>
    <row r="676" ht="15.75" customHeight="1">
      <c r="A676" s="163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</row>
    <row r="677" ht="15.75" customHeight="1">
      <c r="A677" s="163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</row>
    <row r="678" ht="15.75" customHeight="1">
      <c r="A678" s="163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</row>
    <row r="679" ht="15.75" customHeight="1">
      <c r="A679" s="163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</row>
    <row r="680" ht="15.75" customHeight="1">
      <c r="A680" s="163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</row>
    <row r="681" ht="15.75" customHeight="1">
      <c r="A681" s="163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</row>
    <row r="682" ht="15.75" customHeight="1">
      <c r="A682" s="163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</row>
    <row r="683" ht="15.75" customHeight="1">
      <c r="A683" s="163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</row>
    <row r="684" ht="15.75" customHeight="1">
      <c r="A684" s="163"/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</row>
    <row r="685" ht="15.75" customHeight="1">
      <c r="A685" s="163"/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</row>
    <row r="686" ht="15.75" customHeight="1">
      <c r="A686" s="163"/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</row>
    <row r="687" ht="15.75" customHeight="1">
      <c r="A687" s="163"/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</row>
    <row r="688" ht="15.75" customHeight="1">
      <c r="A688" s="163"/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</row>
    <row r="689" ht="15.75" customHeight="1">
      <c r="A689" s="163"/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</row>
    <row r="690" ht="15.75" customHeight="1">
      <c r="A690" s="163"/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</row>
    <row r="691" ht="15.75" customHeight="1">
      <c r="A691" s="163"/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</row>
    <row r="692" ht="15.75" customHeight="1">
      <c r="A692" s="163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</row>
    <row r="693" ht="15.75" customHeight="1">
      <c r="A693" s="163"/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</row>
    <row r="694" ht="15.75" customHeight="1">
      <c r="A694" s="163"/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</row>
    <row r="695" ht="15.75" customHeight="1">
      <c r="A695" s="163"/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</row>
    <row r="696" ht="15.75" customHeight="1">
      <c r="A696" s="163"/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</row>
    <row r="697" ht="15.75" customHeight="1">
      <c r="A697" s="163"/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</row>
    <row r="698" ht="15.75" customHeight="1">
      <c r="A698" s="163"/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</row>
    <row r="699" ht="15.75" customHeight="1">
      <c r="A699" s="163"/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</row>
    <row r="700" ht="15.75" customHeight="1">
      <c r="A700" s="163"/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</row>
    <row r="701" ht="15.75" customHeight="1">
      <c r="A701" s="163"/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</row>
    <row r="702" ht="15.75" customHeight="1">
      <c r="A702" s="163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</row>
    <row r="703" ht="15.75" customHeight="1">
      <c r="A703" s="163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</row>
    <row r="704" ht="15.75" customHeight="1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</row>
    <row r="705" ht="15.75" customHeight="1">
      <c r="A705" s="16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</row>
    <row r="706" ht="15.75" customHeight="1">
      <c r="A706" s="163"/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</row>
    <row r="707" ht="15.75" customHeight="1">
      <c r="A707" s="163"/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</row>
    <row r="708" ht="15.75" customHeight="1">
      <c r="A708" s="163"/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</row>
    <row r="709" ht="15.75" customHeight="1">
      <c r="A709" s="163"/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</row>
    <row r="710" ht="15.75" customHeight="1">
      <c r="A710" s="163"/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</row>
    <row r="711" ht="15.75" customHeight="1">
      <c r="A711" s="163"/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</row>
    <row r="712" ht="15.75" customHeight="1">
      <c r="A712" s="163"/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</row>
    <row r="713" ht="15.75" customHeight="1">
      <c r="A713" s="163"/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</row>
    <row r="714" ht="15.75" customHeight="1">
      <c r="A714" s="163"/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</row>
    <row r="715" ht="15.75" customHeight="1">
      <c r="A715" s="163"/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</row>
    <row r="716" ht="15.75" customHeight="1">
      <c r="A716" s="163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</row>
    <row r="717" ht="15.75" customHeight="1">
      <c r="A717" s="163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</row>
    <row r="718" ht="15.75" customHeight="1">
      <c r="A718" s="163"/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</row>
    <row r="719" ht="15.75" customHeight="1">
      <c r="A719" s="163"/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</row>
    <row r="720" ht="15.75" customHeight="1">
      <c r="A720" s="163"/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</row>
    <row r="721" ht="15.75" customHeight="1">
      <c r="A721" s="163"/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</row>
    <row r="722" ht="15.75" customHeight="1">
      <c r="A722" s="163"/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</row>
    <row r="723" ht="15.75" customHeight="1">
      <c r="A723" s="163"/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</row>
    <row r="724" ht="15.75" customHeight="1">
      <c r="A724" s="163"/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</row>
    <row r="725" ht="15.75" customHeight="1">
      <c r="A725" s="163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</row>
    <row r="726" ht="15.75" customHeight="1">
      <c r="A726" s="163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</row>
    <row r="727" ht="15.75" customHeight="1">
      <c r="A727" s="163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</row>
    <row r="728" ht="15.75" customHeight="1">
      <c r="A728" s="163"/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</row>
    <row r="729" ht="15.75" customHeight="1">
      <c r="A729" s="163"/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</row>
    <row r="730" ht="15.75" customHeight="1">
      <c r="A730" s="163"/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</row>
    <row r="731" ht="15.75" customHeight="1">
      <c r="A731" s="163"/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</row>
    <row r="732" ht="15.75" customHeight="1">
      <c r="A732" s="163"/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</row>
    <row r="733" ht="15.75" customHeight="1">
      <c r="A733" s="163"/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</row>
    <row r="734" ht="15.75" customHeight="1">
      <c r="A734" s="163"/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</row>
    <row r="735" ht="15.75" customHeight="1">
      <c r="A735" s="163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</row>
    <row r="736" ht="15.75" customHeight="1">
      <c r="A736" s="163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</row>
    <row r="737" ht="15.75" customHeight="1">
      <c r="A737" s="163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</row>
    <row r="738" ht="15.75" customHeight="1">
      <c r="A738" s="163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</row>
    <row r="739" ht="15.75" customHeight="1">
      <c r="A739" s="163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</row>
    <row r="740" ht="15.75" customHeight="1">
      <c r="A740" s="163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</row>
    <row r="741" ht="15.75" customHeight="1">
      <c r="A741" s="163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</row>
    <row r="742" ht="15.75" customHeight="1">
      <c r="A742" s="163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</row>
    <row r="743" ht="15.75" customHeight="1">
      <c r="A743" s="163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</row>
    <row r="744" ht="15.75" customHeight="1">
      <c r="A744" s="163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</row>
    <row r="745" ht="15.75" customHeight="1">
      <c r="A745" s="163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</row>
    <row r="746" ht="15.75" customHeight="1">
      <c r="A746" s="163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</row>
    <row r="747" ht="15.75" customHeight="1">
      <c r="A747" s="163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</row>
    <row r="748" ht="15.75" customHeight="1">
      <c r="A748" s="163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</row>
    <row r="749" ht="15.75" customHeight="1">
      <c r="A749" s="163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</row>
    <row r="750" ht="15.75" customHeight="1">
      <c r="A750" s="163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</row>
    <row r="751" ht="15.75" customHeight="1">
      <c r="A751" s="163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</row>
    <row r="752" ht="15.75" customHeight="1">
      <c r="A752" s="163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</row>
    <row r="753" ht="15.75" customHeight="1">
      <c r="A753" s="163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</row>
    <row r="754" ht="15.75" customHeight="1">
      <c r="A754" s="163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</row>
    <row r="755" ht="15.75" customHeight="1">
      <c r="A755" s="163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</row>
    <row r="756" ht="15.75" customHeight="1">
      <c r="A756" s="163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</row>
    <row r="757" ht="15.75" customHeight="1">
      <c r="A757" s="163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</row>
    <row r="758" ht="15.75" customHeight="1">
      <c r="A758" s="163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</row>
    <row r="759" ht="15.75" customHeight="1">
      <c r="A759" s="163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</row>
    <row r="760" ht="15.75" customHeight="1">
      <c r="A760" s="163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</row>
    <row r="761" ht="15.75" customHeight="1">
      <c r="A761" s="163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</row>
    <row r="762" ht="15.75" customHeight="1">
      <c r="A762" s="163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</row>
    <row r="763" ht="15.75" customHeight="1">
      <c r="A763" s="163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</row>
    <row r="764" ht="15.75" customHeight="1">
      <c r="A764" s="163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</row>
    <row r="765" ht="15.75" customHeight="1">
      <c r="A765" s="163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</row>
    <row r="766" ht="15.75" customHeight="1">
      <c r="A766" s="163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</row>
    <row r="767" ht="15.75" customHeight="1">
      <c r="A767" s="163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</row>
    <row r="768" ht="15.75" customHeight="1">
      <c r="A768" s="163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</row>
    <row r="769" ht="15.75" customHeight="1">
      <c r="A769" s="163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</row>
    <row r="770" ht="15.75" customHeight="1">
      <c r="A770" s="163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</row>
    <row r="771" ht="15.75" customHeight="1">
      <c r="A771" s="163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</row>
    <row r="772" ht="15.75" customHeight="1">
      <c r="A772" s="163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</row>
    <row r="773" ht="15.75" customHeight="1">
      <c r="A773" s="163"/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</row>
    <row r="774" ht="15.75" customHeight="1">
      <c r="A774" s="163"/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</row>
    <row r="775" ht="15.75" customHeight="1">
      <c r="A775" s="163"/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</row>
    <row r="776" ht="15.75" customHeight="1">
      <c r="A776" s="163"/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</row>
    <row r="777" ht="15.75" customHeight="1">
      <c r="A777" s="163"/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</row>
    <row r="778" ht="15.75" customHeight="1">
      <c r="A778" s="163"/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</row>
    <row r="779" ht="15.75" customHeight="1">
      <c r="A779" s="163"/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</row>
    <row r="780" ht="15.75" customHeight="1">
      <c r="A780" s="163"/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</row>
    <row r="781" ht="15.75" customHeight="1">
      <c r="A781" s="163"/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</row>
    <row r="782" ht="15.75" customHeight="1">
      <c r="A782" s="163"/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</row>
    <row r="783" ht="15.75" customHeight="1">
      <c r="A783" s="163"/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</row>
    <row r="784" ht="15.75" customHeight="1">
      <c r="A784" s="163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</row>
    <row r="785" ht="15.75" customHeight="1">
      <c r="A785" s="163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</row>
    <row r="786" ht="15.75" customHeight="1">
      <c r="A786" s="163"/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</row>
    <row r="787" ht="15.75" customHeight="1">
      <c r="A787" s="163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</row>
    <row r="788" ht="15.75" customHeight="1">
      <c r="A788" s="163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</row>
    <row r="789" ht="15.75" customHeight="1">
      <c r="A789" s="163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</row>
    <row r="790" ht="15.75" customHeight="1">
      <c r="A790" s="163"/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</row>
    <row r="791" ht="15.75" customHeight="1">
      <c r="A791" s="163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</row>
    <row r="792" ht="15.75" customHeight="1">
      <c r="A792" s="163"/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</row>
    <row r="793" ht="15.75" customHeight="1">
      <c r="A793" s="163"/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</row>
    <row r="794" ht="15.75" customHeight="1">
      <c r="A794" s="163"/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</row>
    <row r="795" ht="15.75" customHeight="1">
      <c r="A795" s="163"/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</row>
    <row r="796" ht="15.75" customHeight="1">
      <c r="A796" s="163"/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</row>
    <row r="797" ht="15.75" customHeight="1">
      <c r="A797" s="163"/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</row>
    <row r="798" ht="15.75" customHeight="1">
      <c r="A798" s="163"/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</row>
    <row r="799" ht="15.75" customHeight="1">
      <c r="A799" s="163"/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</row>
    <row r="800" ht="15.75" customHeight="1">
      <c r="A800" s="163"/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</row>
    <row r="801" ht="15.75" customHeight="1">
      <c r="A801" s="163"/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</row>
    <row r="802" ht="15.75" customHeight="1">
      <c r="A802" s="163"/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</row>
    <row r="803" ht="15.75" customHeight="1">
      <c r="A803" s="163"/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</row>
    <row r="804" ht="15.75" customHeight="1">
      <c r="A804" s="163"/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</row>
    <row r="805" ht="15.75" customHeight="1">
      <c r="A805" s="163"/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</row>
    <row r="806" ht="15.75" customHeight="1">
      <c r="A806" s="163"/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</row>
    <row r="807" ht="15.75" customHeight="1">
      <c r="A807" s="163"/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</row>
    <row r="808" ht="15.75" customHeight="1">
      <c r="A808" s="163"/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</row>
    <row r="809" ht="15.75" customHeight="1">
      <c r="A809" s="163"/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</row>
    <row r="810" ht="15.75" customHeight="1">
      <c r="A810" s="163"/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</row>
    <row r="811" ht="15.75" customHeight="1">
      <c r="A811" s="163"/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</row>
    <row r="812" ht="15.75" customHeight="1">
      <c r="A812" s="163"/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</row>
    <row r="813" ht="15.75" customHeight="1">
      <c r="A813" s="163"/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</row>
    <row r="814" ht="15.75" customHeight="1">
      <c r="A814" s="163"/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</row>
    <row r="815" ht="15.75" customHeight="1">
      <c r="A815" s="163"/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</row>
    <row r="816" ht="15.75" customHeight="1">
      <c r="A816" s="163"/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</row>
    <row r="817" ht="15.75" customHeight="1">
      <c r="A817" s="163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</row>
    <row r="818" ht="15.75" customHeight="1">
      <c r="A818" s="163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</row>
    <row r="819" ht="15.75" customHeight="1">
      <c r="A819" s="163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</row>
    <row r="820" ht="15.75" customHeight="1">
      <c r="A820" s="163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</row>
    <row r="821" ht="15.75" customHeight="1">
      <c r="A821" s="163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</row>
    <row r="822" ht="15.75" customHeight="1">
      <c r="A822" s="163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</row>
    <row r="823" ht="15.75" customHeight="1">
      <c r="A823" s="163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</row>
    <row r="824" ht="15.75" customHeight="1">
      <c r="A824" s="163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</row>
    <row r="825" ht="15.75" customHeight="1">
      <c r="A825" s="163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</row>
    <row r="826" ht="15.75" customHeight="1">
      <c r="A826" s="163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</row>
    <row r="827" ht="15.75" customHeight="1">
      <c r="A827" s="163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</row>
    <row r="828" ht="15.75" customHeight="1">
      <c r="A828" s="163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</row>
    <row r="829" ht="15.75" customHeight="1">
      <c r="A829" s="163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</row>
    <row r="830" ht="15.75" customHeight="1">
      <c r="A830" s="163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</row>
    <row r="831" ht="15.75" customHeight="1">
      <c r="A831" s="163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</row>
    <row r="832" ht="15.75" customHeight="1">
      <c r="A832" s="163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</row>
    <row r="833" ht="15.75" customHeight="1">
      <c r="A833" s="163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</row>
    <row r="834" ht="15.75" customHeight="1">
      <c r="A834" s="163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</row>
    <row r="835" ht="15.75" customHeight="1">
      <c r="A835" s="163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</row>
    <row r="836" ht="15.75" customHeight="1">
      <c r="A836" s="163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</row>
    <row r="837" ht="15.75" customHeight="1">
      <c r="A837" s="163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</row>
    <row r="838" ht="15.75" customHeight="1">
      <c r="A838" s="163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</row>
    <row r="839" ht="15.75" customHeight="1">
      <c r="A839" s="163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</row>
    <row r="840" ht="15.75" customHeight="1">
      <c r="A840" s="163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</row>
    <row r="841" ht="15.75" customHeight="1">
      <c r="A841" s="163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</row>
    <row r="842" ht="15.75" customHeight="1">
      <c r="A842" s="163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</row>
    <row r="843" ht="15.75" customHeight="1">
      <c r="A843" s="163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</row>
    <row r="844" ht="15.75" customHeight="1">
      <c r="A844" s="163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</row>
    <row r="845" ht="15.75" customHeight="1">
      <c r="A845" s="163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</row>
    <row r="846" ht="15.75" customHeight="1">
      <c r="A846" s="163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</row>
    <row r="847" ht="15.75" customHeight="1">
      <c r="A847" s="163"/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</row>
    <row r="848" ht="15.75" customHeight="1">
      <c r="A848" s="163"/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</row>
    <row r="849" ht="15.75" customHeight="1">
      <c r="A849" s="163"/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</row>
    <row r="850" ht="15.75" customHeight="1">
      <c r="A850" s="163"/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</row>
    <row r="851" ht="15.75" customHeight="1">
      <c r="A851" s="163"/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</row>
    <row r="852" ht="15.75" customHeight="1">
      <c r="A852" s="163"/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</row>
    <row r="853" ht="15.75" customHeight="1">
      <c r="A853" s="163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</row>
    <row r="854" ht="15.75" customHeight="1">
      <c r="A854" s="163"/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</row>
    <row r="855" ht="15.75" customHeight="1">
      <c r="A855" s="163"/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</row>
    <row r="856" ht="15.75" customHeight="1">
      <c r="A856" s="163"/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</row>
    <row r="857" ht="15.75" customHeight="1">
      <c r="A857" s="163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</row>
    <row r="858" ht="15.75" customHeight="1">
      <c r="A858" s="163"/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</row>
    <row r="859" ht="15.75" customHeight="1">
      <c r="A859" s="163"/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</row>
    <row r="860" ht="15.75" customHeight="1">
      <c r="A860" s="163"/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</row>
    <row r="861" ht="15.75" customHeight="1">
      <c r="A861" s="163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</row>
    <row r="862" ht="15.75" customHeight="1">
      <c r="A862" s="163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</row>
    <row r="863" ht="15.75" customHeight="1">
      <c r="A863" s="163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</row>
    <row r="864" ht="15.75" customHeight="1">
      <c r="A864" s="163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</row>
    <row r="865" ht="15.75" customHeight="1">
      <c r="A865" s="163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3"/>
    </row>
    <row r="866" ht="15.75" customHeight="1">
      <c r="A866" s="163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3"/>
    </row>
    <row r="867" ht="15.75" customHeight="1">
      <c r="A867" s="163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3"/>
    </row>
    <row r="868" ht="15.75" customHeight="1">
      <c r="A868" s="163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</row>
    <row r="869" ht="15.75" customHeight="1">
      <c r="A869" s="163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</row>
    <row r="870" ht="15.75" customHeight="1">
      <c r="A870" s="163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3"/>
    </row>
    <row r="871" ht="15.75" customHeight="1">
      <c r="A871" s="163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</row>
    <row r="872" ht="15.75" customHeight="1">
      <c r="A872" s="163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3"/>
    </row>
    <row r="873" ht="15.75" customHeight="1">
      <c r="A873" s="163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3"/>
    </row>
    <row r="874" ht="15.75" customHeight="1">
      <c r="A874" s="163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3"/>
    </row>
    <row r="875" ht="15.75" customHeight="1">
      <c r="A875" s="163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</row>
    <row r="876" ht="15.75" customHeight="1">
      <c r="A876" s="163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3"/>
    </row>
    <row r="877" ht="15.75" customHeight="1">
      <c r="A877" s="163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3"/>
    </row>
    <row r="878" ht="15.75" customHeight="1">
      <c r="A878" s="163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</row>
    <row r="879" ht="15.75" customHeight="1">
      <c r="A879" s="163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3"/>
    </row>
    <row r="880" ht="15.75" customHeight="1">
      <c r="A880" s="163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3"/>
    </row>
    <row r="881" ht="15.75" customHeight="1">
      <c r="A881" s="163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3"/>
    </row>
    <row r="882" ht="15.75" customHeight="1">
      <c r="A882" s="163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3"/>
    </row>
    <row r="883" ht="15.75" customHeight="1">
      <c r="A883" s="163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3"/>
    </row>
    <row r="884" ht="15.75" customHeight="1">
      <c r="A884" s="163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3"/>
    </row>
    <row r="885" ht="15.75" customHeight="1">
      <c r="A885" s="163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3"/>
    </row>
    <row r="886" ht="15.75" customHeight="1">
      <c r="A886" s="163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3"/>
    </row>
    <row r="887" ht="15.75" customHeight="1">
      <c r="A887" s="163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3"/>
    </row>
    <row r="888" ht="15.75" customHeight="1">
      <c r="A888" s="163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</row>
    <row r="889" ht="15.75" customHeight="1">
      <c r="A889" s="163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</row>
    <row r="890" ht="15.75" customHeight="1">
      <c r="A890" s="163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</row>
    <row r="891" ht="15.75" customHeight="1">
      <c r="A891" s="163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3"/>
    </row>
    <row r="892" ht="15.75" customHeight="1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</row>
    <row r="893" ht="15.75" customHeight="1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</row>
    <row r="894" ht="15.75" customHeight="1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</row>
    <row r="895" ht="15.75" customHeight="1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</row>
    <row r="896" ht="15.75" customHeight="1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</row>
    <row r="897" ht="15.75" customHeight="1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3"/>
    </row>
    <row r="898" ht="15.75" customHeight="1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3"/>
    </row>
    <row r="899" ht="15.75" customHeight="1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3"/>
    </row>
    <row r="900" ht="15.75" customHeight="1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</row>
    <row r="901" ht="15.75" customHeight="1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3"/>
    </row>
    <row r="902" ht="15.75" customHeight="1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3"/>
    </row>
    <row r="903" ht="15.75" customHeight="1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3"/>
    </row>
    <row r="904" ht="15.75" customHeight="1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</row>
    <row r="905" ht="15.75" customHeight="1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3"/>
    </row>
    <row r="906" ht="15.75" customHeight="1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</row>
    <row r="907" ht="15.75" customHeight="1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</row>
    <row r="908" ht="15.75" customHeight="1">
      <c r="A908" s="163"/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</row>
    <row r="909" ht="15.75" customHeight="1">
      <c r="A909" s="163"/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3"/>
    </row>
    <row r="910" ht="15.75" customHeight="1">
      <c r="A910" s="163"/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</row>
    <row r="911" ht="15.75" customHeight="1">
      <c r="A911" s="163"/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</row>
    <row r="912" ht="15.75" customHeight="1">
      <c r="A912" s="163"/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</row>
    <row r="913" ht="15.75" customHeight="1">
      <c r="A913" s="163"/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</row>
    <row r="914" ht="15.75" customHeight="1">
      <c r="A914" s="163"/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</row>
    <row r="915" ht="15.75" customHeight="1">
      <c r="A915" s="163"/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3"/>
    </row>
    <row r="916" ht="15.75" customHeight="1">
      <c r="A916" s="163"/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3"/>
    </row>
    <row r="917" ht="15.75" customHeight="1">
      <c r="A917" s="163"/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3"/>
    </row>
    <row r="918" ht="15.75" customHeight="1">
      <c r="A918" s="163"/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3"/>
    </row>
    <row r="919" ht="15.75" customHeight="1">
      <c r="A919" s="163"/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3"/>
    </row>
    <row r="920" ht="15.75" customHeight="1">
      <c r="A920" s="163"/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3"/>
    </row>
    <row r="921" ht="15.75" customHeight="1">
      <c r="A921" s="163"/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3"/>
    </row>
    <row r="922" ht="15.75" customHeight="1">
      <c r="A922" s="163"/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3"/>
    </row>
    <row r="923" ht="15.75" customHeight="1">
      <c r="A923" s="163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3"/>
    </row>
    <row r="924" ht="15.75" customHeight="1">
      <c r="A924" s="163"/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3"/>
    </row>
    <row r="925" ht="15.75" customHeight="1">
      <c r="A925" s="163"/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3"/>
    </row>
    <row r="926" ht="15.75" customHeight="1">
      <c r="A926" s="163"/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</row>
    <row r="927" ht="15.75" customHeight="1">
      <c r="A927" s="163"/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3"/>
    </row>
    <row r="928" ht="15.75" customHeight="1">
      <c r="A928" s="163"/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3"/>
    </row>
    <row r="929" ht="15.75" customHeight="1">
      <c r="A929" s="163"/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3"/>
    </row>
    <row r="930" ht="15.75" customHeight="1">
      <c r="A930" s="163"/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3"/>
    </row>
    <row r="931" ht="15.75" customHeight="1">
      <c r="A931" s="163"/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3"/>
    </row>
    <row r="932" ht="15.75" customHeight="1">
      <c r="A932" s="163"/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3"/>
    </row>
    <row r="933" ht="15.75" customHeight="1">
      <c r="A933" s="163"/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3"/>
    </row>
    <row r="934" ht="15.75" customHeight="1">
      <c r="A934" s="163"/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3"/>
    </row>
    <row r="935" ht="15.75" customHeight="1">
      <c r="A935" s="163"/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3"/>
    </row>
    <row r="936" ht="15.75" customHeight="1">
      <c r="A936" s="163"/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3"/>
    </row>
    <row r="937" ht="15.75" customHeight="1">
      <c r="A937" s="163"/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3"/>
    </row>
    <row r="938" ht="15.75" customHeight="1">
      <c r="A938" s="163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3"/>
    </row>
    <row r="939" ht="15.75" customHeight="1">
      <c r="A939" s="163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3"/>
    </row>
    <row r="940" ht="15.75" customHeight="1">
      <c r="A940" s="163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3"/>
    </row>
    <row r="941" ht="15.75" customHeight="1">
      <c r="A941" s="163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3"/>
    </row>
    <row r="942" ht="15.75" customHeight="1">
      <c r="A942" s="163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3"/>
    </row>
    <row r="943" ht="15.75" customHeight="1">
      <c r="A943" s="163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3"/>
    </row>
    <row r="944" ht="15.75" customHeight="1">
      <c r="A944" s="163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3"/>
    </row>
    <row r="945" ht="15.75" customHeight="1">
      <c r="A945" s="163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3"/>
    </row>
    <row r="946" ht="15.75" customHeight="1">
      <c r="A946" s="163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3"/>
    </row>
    <row r="947" ht="15.75" customHeight="1">
      <c r="A947" s="163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</row>
    <row r="948" ht="15.75" customHeight="1">
      <c r="A948" s="163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3"/>
    </row>
    <row r="949" ht="15.75" customHeight="1">
      <c r="A949" s="163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3"/>
    </row>
    <row r="950" ht="15.75" customHeight="1">
      <c r="A950" s="163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3"/>
    </row>
    <row r="951" ht="15.75" customHeight="1">
      <c r="A951" s="163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3"/>
    </row>
    <row r="952" ht="15.75" customHeight="1">
      <c r="A952" s="163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3"/>
    </row>
    <row r="953" ht="15.75" customHeight="1">
      <c r="A953" s="163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3"/>
    </row>
    <row r="954" ht="15.75" customHeight="1">
      <c r="A954" s="163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3"/>
    </row>
    <row r="955" ht="15.75" customHeight="1">
      <c r="A955" s="163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3"/>
    </row>
    <row r="956" ht="15.75" customHeight="1">
      <c r="A956" s="163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3"/>
    </row>
    <row r="957" ht="15.75" customHeight="1">
      <c r="A957" s="163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3"/>
    </row>
    <row r="958" ht="15.75" customHeight="1">
      <c r="A958" s="163"/>
      <c r="B958" s="163"/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3"/>
    </row>
    <row r="959" ht="15.75" customHeight="1">
      <c r="A959" s="163"/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3"/>
    </row>
    <row r="960" ht="15.75" customHeight="1">
      <c r="A960" s="163"/>
      <c r="B960" s="163"/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3"/>
    </row>
    <row r="961" ht="15.75" customHeight="1">
      <c r="A961" s="163"/>
      <c r="B961" s="163"/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3"/>
    </row>
    <row r="962" ht="15.75" customHeight="1">
      <c r="A962" s="163"/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3"/>
    </row>
    <row r="963" ht="15.75" customHeight="1">
      <c r="A963" s="163"/>
      <c r="B963" s="163"/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3"/>
    </row>
    <row r="964" ht="15.75" customHeight="1">
      <c r="A964" s="163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3"/>
    </row>
    <row r="965" ht="15.75" customHeight="1">
      <c r="A965" s="163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3"/>
    </row>
    <row r="966" ht="15.75" customHeight="1">
      <c r="A966" s="163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3"/>
    </row>
    <row r="967" ht="15.75" customHeight="1">
      <c r="A967" s="163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3"/>
    </row>
    <row r="968" ht="15.75" customHeight="1">
      <c r="A968" s="163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3"/>
    </row>
    <row r="969" ht="15.75" customHeight="1">
      <c r="A969" s="163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3"/>
    </row>
    <row r="970" ht="15.75" customHeight="1">
      <c r="A970" s="163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3"/>
    </row>
    <row r="971" ht="15.75" customHeight="1">
      <c r="A971" s="163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3"/>
    </row>
    <row r="972" ht="15.75" customHeight="1">
      <c r="A972" s="163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3"/>
    </row>
    <row r="973" ht="15.75" customHeight="1">
      <c r="A973" s="163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3"/>
    </row>
    <row r="974" ht="15.75" customHeight="1">
      <c r="A974" s="163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3"/>
    </row>
    <row r="975" ht="15.75" customHeight="1">
      <c r="A975" s="163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3"/>
    </row>
    <row r="976" ht="15.75" customHeight="1">
      <c r="A976" s="163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3"/>
    </row>
    <row r="977" ht="15.75" customHeight="1">
      <c r="A977" s="163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3"/>
    </row>
    <row r="978" ht="15.75" customHeight="1">
      <c r="A978" s="163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3"/>
    </row>
    <row r="979" ht="15.75" customHeight="1">
      <c r="A979" s="163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3"/>
    </row>
    <row r="980" ht="15.75" customHeight="1">
      <c r="A980" s="163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3"/>
    </row>
    <row r="981" ht="15.75" customHeight="1">
      <c r="A981" s="163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3"/>
    </row>
    <row r="982" ht="15.75" customHeight="1">
      <c r="A982" s="163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3"/>
    </row>
    <row r="983" ht="15.75" customHeight="1">
      <c r="A983" s="163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3"/>
    </row>
    <row r="984" ht="15.75" customHeight="1">
      <c r="A984" s="163"/>
      <c r="B984" s="163"/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3"/>
    </row>
    <row r="985" ht="15.75" customHeight="1">
      <c r="A985" s="163"/>
      <c r="B985" s="163"/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3"/>
    </row>
    <row r="986" ht="15.75" customHeight="1">
      <c r="A986" s="163"/>
      <c r="B986" s="163"/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3"/>
    </row>
    <row r="987" ht="15.75" customHeight="1">
      <c r="A987" s="163"/>
      <c r="B987" s="163"/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3"/>
    </row>
    <row r="988" ht="15.75" customHeight="1">
      <c r="A988" s="163"/>
      <c r="B988" s="163"/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3"/>
    </row>
    <row r="989" ht="15.75" customHeight="1">
      <c r="A989" s="163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3"/>
    </row>
    <row r="990" ht="15.75" customHeight="1">
      <c r="A990" s="163"/>
      <c r="B990" s="163"/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3"/>
    </row>
    <row r="991" ht="15.75" customHeight="1">
      <c r="A991" s="163"/>
      <c r="B991" s="163"/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3"/>
    </row>
    <row r="992" ht="15.75" customHeight="1">
      <c r="A992" s="163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3"/>
    </row>
    <row r="993" ht="15.75" customHeight="1">
      <c r="A993" s="163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3"/>
    </row>
    <row r="994" ht="15.75" customHeight="1">
      <c r="A994" s="163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3"/>
    </row>
    <row r="995" ht="15.75" customHeight="1">
      <c r="A995" s="163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3"/>
    </row>
    <row r="996" ht="15.75" customHeight="1">
      <c r="A996" s="163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3"/>
    </row>
    <row r="997" ht="15.75" customHeight="1">
      <c r="A997" s="163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3"/>
    </row>
    <row r="998" ht="15.75" customHeight="1">
      <c r="A998" s="163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3"/>
    </row>
    <row r="999" ht="15.75" customHeight="1">
      <c r="A999" s="163"/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63"/>
      <c r="V999" s="163"/>
      <c r="W999" s="163"/>
      <c r="X999" s="163"/>
      <c r="Y999" s="163"/>
      <c r="Z999" s="163"/>
    </row>
    <row r="1000" ht="15.75" customHeight="1">
      <c r="A1000" s="163"/>
      <c r="B1000" s="163"/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63"/>
      <c r="V1000" s="163"/>
      <c r="W1000" s="163"/>
      <c r="X1000" s="163"/>
      <c r="Y1000" s="163"/>
      <c r="Z1000" s="163"/>
    </row>
  </sheetData>
  <mergeCells count="2">
    <mergeCell ref="A1:C1"/>
    <mergeCell ref="B7:C7"/>
  </mergeCells>
  <printOptions/>
  <pageMargins bottom="0.7480314960629921" footer="0.0" header="0.0" left="0.905511811023622" right="0.4500571501143003" top="0.7480314960629921"/>
  <pageSetup paperSize="9" scale="9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88"/>
    <col customWidth="1" min="2" max="2" width="5.75"/>
    <col customWidth="1" min="3" max="3" width="8.75"/>
    <col customWidth="1" min="4" max="4" width="9.75"/>
    <col customWidth="1" min="5" max="5" width="8.0"/>
    <col customWidth="1" min="6" max="6" width="9.75"/>
    <col customWidth="1" min="7" max="26" width="8.75"/>
  </cols>
  <sheetData>
    <row r="1" ht="12.75" customHeight="1">
      <c r="A1" s="27"/>
      <c r="B1" s="8"/>
      <c r="C1" s="8"/>
      <c r="D1" s="209"/>
      <c r="E1" s="210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ht="12.75" customHeight="1">
      <c r="A2" s="2"/>
      <c r="B2" s="8"/>
      <c r="C2" s="8"/>
      <c r="D2" s="209"/>
      <c r="E2" s="210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ht="12.75" customHeight="1">
      <c r="A3" s="1"/>
      <c r="B3" s="8"/>
      <c r="C3" s="8"/>
      <c r="D3" s="209"/>
      <c r="E3" s="210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ht="12.75" customHeight="1">
      <c r="A4" s="1"/>
      <c r="B4" s="8"/>
      <c r="C4" s="8"/>
      <c r="D4" s="209"/>
      <c r="E4" s="210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</row>
    <row r="5" ht="15.0" customHeight="1">
      <c r="A5" s="211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211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209"/>
      <c r="B7" s="8"/>
      <c r="C7" s="8"/>
      <c r="D7" s="209"/>
      <c r="E7" s="210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</row>
    <row r="8" ht="12.75" customHeight="1">
      <c r="A8" s="212" t="s">
        <v>227</v>
      </c>
      <c r="B8" s="5"/>
      <c r="C8" s="5"/>
      <c r="D8" s="5"/>
      <c r="E8" s="5"/>
      <c r="F8" s="6"/>
    </row>
    <row r="9" ht="12.75" customHeight="1">
      <c r="A9" s="213"/>
      <c r="B9" s="214"/>
      <c r="C9" s="214"/>
      <c r="D9" s="214"/>
      <c r="E9" s="214"/>
      <c r="F9" s="215"/>
    </row>
    <row r="10" ht="12.75" customHeight="1">
      <c r="A10" s="216"/>
      <c r="B10" s="8"/>
      <c r="C10" s="8"/>
      <c r="D10" s="217" t="s">
        <v>228</v>
      </c>
      <c r="E10" s="218"/>
      <c r="F10" s="219"/>
      <c r="G10" s="209"/>
      <c r="H10" s="209"/>
    </row>
    <row r="11" ht="12.75" customHeight="1">
      <c r="A11" s="220"/>
      <c r="B11" s="209"/>
      <c r="C11" s="209"/>
      <c r="D11" s="221" t="s">
        <v>229</v>
      </c>
      <c r="E11" s="222" t="s">
        <v>230</v>
      </c>
      <c r="F11" s="223" t="s">
        <v>231</v>
      </c>
      <c r="G11" s="209"/>
      <c r="H11" s="209"/>
    </row>
    <row r="12" ht="12.75" customHeight="1">
      <c r="A12" s="224" t="s">
        <v>232</v>
      </c>
      <c r="B12" s="225" t="s">
        <v>233</v>
      </c>
      <c r="C12" s="226">
        <v>0.02</v>
      </c>
      <c r="D12" s="227">
        <v>0.0297</v>
      </c>
      <c r="E12" s="228">
        <v>0.0508</v>
      </c>
      <c r="F12" s="229">
        <v>0.0627</v>
      </c>
      <c r="G12" s="209"/>
      <c r="H12" s="209"/>
    </row>
    <row r="13" ht="12.75" customHeight="1">
      <c r="A13" s="230" t="s">
        <v>234</v>
      </c>
      <c r="B13" s="231" t="s">
        <v>235</v>
      </c>
      <c r="C13" s="232">
        <v>0.0133</v>
      </c>
      <c r="D13" s="227">
        <f>0.3%+0.56%</f>
        <v>0.0086</v>
      </c>
      <c r="E13" s="228">
        <f>0.48%+0.85%</f>
        <v>0.0133</v>
      </c>
      <c r="F13" s="229">
        <f>0.82%+0.89%</f>
        <v>0.0171</v>
      </c>
      <c r="G13" s="209"/>
      <c r="H13" s="209"/>
    </row>
    <row r="14" ht="12.75" customHeight="1">
      <c r="A14" s="230" t="s">
        <v>236</v>
      </c>
      <c r="B14" s="231" t="s">
        <v>237</v>
      </c>
      <c r="C14" s="232">
        <v>0.2</v>
      </c>
      <c r="D14" s="227">
        <v>0.0778</v>
      </c>
      <c r="E14" s="228">
        <v>0.1085</v>
      </c>
      <c r="F14" s="229">
        <v>0.1355</v>
      </c>
      <c r="G14" s="209"/>
      <c r="H14" s="209"/>
    </row>
    <row r="15" ht="12.75" customHeight="1">
      <c r="A15" s="230" t="s">
        <v>238</v>
      </c>
      <c r="B15" s="231" t="s">
        <v>239</v>
      </c>
      <c r="C15" s="233">
        <f>(1+E15)^(E16/252)-1</f>
        <v>0.0009434269997</v>
      </c>
      <c r="D15" s="227" t="s">
        <v>240</v>
      </c>
      <c r="E15" s="234">
        <v>0.02</v>
      </c>
      <c r="F15" s="235"/>
      <c r="G15" s="209"/>
      <c r="H15" s="209"/>
    </row>
    <row r="16" ht="12.75" customHeight="1">
      <c r="A16" s="230" t="s">
        <v>241</v>
      </c>
      <c r="B16" s="236" t="s">
        <v>242</v>
      </c>
      <c r="C16" s="232">
        <v>0.0299</v>
      </c>
      <c r="D16" s="237" t="s">
        <v>243</v>
      </c>
      <c r="E16" s="238">
        <v>12.0</v>
      </c>
      <c r="F16" s="239"/>
      <c r="G16" s="209"/>
      <c r="H16" s="209"/>
    </row>
    <row r="17" ht="12.75" customHeight="1">
      <c r="A17" s="240" t="s">
        <v>244</v>
      </c>
      <c r="B17" s="241"/>
      <c r="C17" s="242">
        <v>0.032</v>
      </c>
      <c r="D17" s="243"/>
      <c r="E17" s="244"/>
      <c r="F17" s="239"/>
      <c r="G17" s="209"/>
      <c r="H17" s="209"/>
    </row>
    <row r="18" ht="12.75" customHeight="1">
      <c r="A18" s="245" t="s">
        <v>245</v>
      </c>
      <c r="B18" s="246"/>
      <c r="C18" s="247"/>
      <c r="D18" s="243"/>
      <c r="E18" s="244"/>
      <c r="F18" s="239"/>
      <c r="G18" s="209"/>
      <c r="H18" s="209"/>
    </row>
    <row r="19" ht="12.75" customHeight="1">
      <c r="A19" s="248" t="s">
        <v>246</v>
      </c>
      <c r="B19" s="249"/>
      <c r="C19" s="250"/>
      <c r="D19" s="243"/>
      <c r="E19" s="244"/>
      <c r="F19" s="239"/>
      <c r="G19" s="209"/>
      <c r="H19" s="209"/>
    </row>
    <row r="20" ht="12.75" customHeight="1">
      <c r="A20" s="251" t="s">
        <v>247</v>
      </c>
      <c r="B20" s="252"/>
      <c r="C20" s="253">
        <f>ROUND((((1+C12+C13)*(1+C14)*(1+C15))/(1-(C16+C17))-1),4)</f>
        <v>0.323</v>
      </c>
      <c r="D20" s="254">
        <v>0.2143</v>
      </c>
      <c r="E20" s="255">
        <v>0.2717</v>
      </c>
      <c r="F20" s="256">
        <v>0.3362</v>
      </c>
      <c r="G20" s="209"/>
      <c r="H20" s="209"/>
    </row>
    <row r="21" ht="12.75" customHeight="1">
      <c r="A21" s="209"/>
      <c r="B21" s="209"/>
      <c r="C21" s="209"/>
      <c r="D21" s="209"/>
      <c r="E21" s="210"/>
      <c r="F21" s="209"/>
      <c r="G21" s="209"/>
      <c r="H21" s="209"/>
    </row>
    <row r="22" ht="12.75" customHeight="1">
      <c r="A22" s="209"/>
      <c r="B22" s="209"/>
      <c r="C22" s="209"/>
      <c r="D22" s="209"/>
      <c r="E22" s="210"/>
      <c r="F22" s="209"/>
      <c r="G22" s="209"/>
      <c r="H22" s="209"/>
    </row>
    <row r="23" ht="12.75" customHeight="1">
      <c r="A23" s="209"/>
      <c r="B23" s="209"/>
      <c r="C23" s="209"/>
      <c r="D23" s="209"/>
      <c r="E23" s="257"/>
      <c r="F23" s="209"/>
      <c r="G23" s="209"/>
      <c r="H23" s="209"/>
    </row>
    <row r="24" ht="12.75" customHeight="1">
      <c r="A24" s="209"/>
      <c r="B24" s="209"/>
      <c r="C24" s="209"/>
      <c r="D24" s="209"/>
      <c r="E24" s="210"/>
      <c r="F24" s="209"/>
      <c r="G24" s="209"/>
      <c r="H24" s="209"/>
    </row>
    <row r="25" ht="12.75" customHeight="1">
      <c r="E25" s="258"/>
    </row>
    <row r="26" ht="12.75" customHeight="1">
      <c r="E26" s="258"/>
    </row>
    <row r="27" ht="12.75" customHeight="1">
      <c r="E27" s="258"/>
    </row>
    <row r="28" ht="12.75" customHeight="1">
      <c r="E28" s="258"/>
    </row>
    <row r="29" ht="12.75" customHeight="1">
      <c r="E29" s="258"/>
    </row>
    <row r="30" ht="12.75" customHeight="1">
      <c r="E30" s="258"/>
    </row>
    <row r="31" ht="12.75" customHeight="1">
      <c r="E31" s="258"/>
    </row>
    <row r="32" ht="12.75" customHeight="1">
      <c r="E32" s="258"/>
    </row>
    <row r="33" ht="12.75" customHeight="1">
      <c r="E33" s="258"/>
    </row>
    <row r="34" ht="12.75" customHeight="1">
      <c r="E34" s="258"/>
    </row>
    <row r="35" ht="12.75" customHeight="1">
      <c r="E35" s="258"/>
    </row>
    <row r="36" ht="12.75" customHeight="1">
      <c r="E36" s="258"/>
    </row>
    <row r="37" ht="12.75" customHeight="1">
      <c r="E37" s="258"/>
    </row>
    <row r="38" ht="12.75" customHeight="1">
      <c r="E38" s="258"/>
    </row>
    <row r="39" ht="12.75" customHeight="1">
      <c r="E39" s="258"/>
    </row>
    <row r="40" ht="12.75" customHeight="1">
      <c r="E40" s="258"/>
    </row>
    <row r="41" ht="12.75" customHeight="1">
      <c r="E41" s="258"/>
    </row>
    <row r="42" ht="12.75" customHeight="1">
      <c r="E42" s="258"/>
    </row>
    <row r="43" ht="12.75" customHeight="1">
      <c r="E43" s="258"/>
    </row>
    <row r="44" ht="12.75" customHeight="1">
      <c r="E44" s="258"/>
    </row>
    <row r="45" ht="12.75" customHeight="1">
      <c r="E45" s="258"/>
    </row>
    <row r="46" ht="12.75" customHeight="1">
      <c r="E46" s="258"/>
    </row>
    <row r="47" ht="12.75" customHeight="1">
      <c r="E47" s="258"/>
    </row>
    <row r="48" ht="12.75" customHeight="1">
      <c r="E48" s="258"/>
    </row>
    <row r="49" ht="12.75" customHeight="1">
      <c r="E49" s="258"/>
    </row>
    <row r="50" ht="12.75" customHeight="1">
      <c r="E50" s="258"/>
    </row>
    <row r="51" ht="12.75" customHeight="1">
      <c r="E51" s="258"/>
    </row>
    <row r="52" ht="12.75" customHeight="1">
      <c r="E52" s="258"/>
    </row>
    <row r="53" ht="12.75" customHeight="1">
      <c r="E53" s="258"/>
    </row>
    <row r="54" ht="12.75" customHeight="1">
      <c r="E54" s="258"/>
    </row>
    <row r="55" ht="12.75" customHeight="1">
      <c r="E55" s="258"/>
    </row>
    <row r="56" ht="12.75" customHeight="1">
      <c r="E56" s="258"/>
    </row>
    <row r="57" ht="12.75" customHeight="1">
      <c r="E57" s="258"/>
    </row>
    <row r="58" ht="12.75" customHeight="1">
      <c r="E58" s="258"/>
    </row>
    <row r="59" ht="12.75" customHeight="1">
      <c r="E59" s="258"/>
    </row>
    <row r="60" ht="12.75" customHeight="1">
      <c r="E60" s="258"/>
    </row>
    <row r="61" ht="12.75" customHeight="1">
      <c r="E61" s="258"/>
    </row>
    <row r="62" ht="12.75" customHeight="1">
      <c r="E62" s="258"/>
    </row>
    <row r="63" ht="12.75" customHeight="1">
      <c r="E63" s="258"/>
    </row>
    <row r="64" ht="12.75" customHeight="1">
      <c r="E64" s="258"/>
    </row>
    <row r="65" ht="12.75" customHeight="1">
      <c r="E65" s="258"/>
    </row>
    <row r="66" ht="12.75" customHeight="1">
      <c r="E66" s="258"/>
    </row>
    <row r="67" ht="12.75" customHeight="1">
      <c r="E67" s="258"/>
    </row>
    <row r="68" ht="12.75" customHeight="1">
      <c r="E68" s="258"/>
    </row>
    <row r="69" ht="12.75" customHeight="1">
      <c r="E69" s="258"/>
    </row>
    <row r="70" ht="12.75" customHeight="1">
      <c r="E70" s="258"/>
    </row>
    <row r="71" ht="12.75" customHeight="1">
      <c r="E71" s="258"/>
    </row>
    <row r="72" ht="12.75" customHeight="1">
      <c r="E72" s="258"/>
    </row>
    <row r="73" ht="12.75" customHeight="1">
      <c r="E73" s="258"/>
    </row>
    <row r="74" ht="12.75" customHeight="1">
      <c r="E74" s="258"/>
    </row>
    <row r="75" ht="12.75" customHeight="1">
      <c r="E75" s="258"/>
    </row>
    <row r="76" ht="12.75" customHeight="1">
      <c r="E76" s="258"/>
    </row>
    <row r="77" ht="12.75" customHeight="1">
      <c r="E77" s="258"/>
    </row>
    <row r="78" ht="12.75" customHeight="1">
      <c r="E78" s="258"/>
    </row>
    <row r="79" ht="12.75" customHeight="1">
      <c r="E79" s="258"/>
    </row>
    <row r="80" ht="12.75" customHeight="1">
      <c r="E80" s="258"/>
    </row>
    <row r="81" ht="12.75" customHeight="1">
      <c r="E81" s="258"/>
    </row>
    <row r="82" ht="12.75" customHeight="1">
      <c r="E82" s="258"/>
    </row>
    <row r="83" ht="12.75" customHeight="1">
      <c r="E83" s="258"/>
    </row>
    <row r="84" ht="12.75" customHeight="1">
      <c r="E84" s="258"/>
    </row>
    <row r="85" ht="12.75" customHeight="1">
      <c r="E85" s="258"/>
    </row>
    <row r="86" ht="12.75" customHeight="1">
      <c r="E86" s="258"/>
    </row>
    <row r="87" ht="12.75" customHeight="1">
      <c r="E87" s="258"/>
    </row>
    <row r="88" ht="12.75" customHeight="1">
      <c r="E88" s="258"/>
    </row>
    <row r="89" ht="12.75" customHeight="1">
      <c r="A89" s="259" t="s">
        <v>248</v>
      </c>
      <c r="E89" s="258"/>
    </row>
    <row r="90" ht="12.75" customHeight="1">
      <c r="E90" s="258"/>
    </row>
    <row r="91" ht="12.75" customHeight="1">
      <c r="E91" s="258"/>
    </row>
    <row r="92" ht="12.75" customHeight="1">
      <c r="E92" s="258"/>
    </row>
    <row r="93" ht="12.75" customHeight="1">
      <c r="E93" s="258"/>
    </row>
    <row r="94" ht="12.75" customHeight="1">
      <c r="E94" s="258"/>
    </row>
    <row r="95" ht="12.75" customHeight="1">
      <c r="E95" s="258"/>
    </row>
    <row r="96" ht="12.75" customHeight="1">
      <c r="E96" s="258"/>
    </row>
    <row r="97" ht="12.75" customHeight="1">
      <c r="E97" s="258"/>
    </row>
    <row r="98" ht="12.75" customHeight="1">
      <c r="E98" s="258"/>
    </row>
    <row r="99" ht="12.75" customHeight="1">
      <c r="E99" s="258"/>
    </row>
    <row r="100" ht="12.75" customHeight="1">
      <c r="E100" s="258"/>
    </row>
    <row r="101" ht="12.75" customHeight="1">
      <c r="E101" s="258"/>
    </row>
    <row r="102" ht="12.75" customHeight="1">
      <c r="E102" s="258"/>
    </row>
    <row r="103" ht="12.75" customHeight="1">
      <c r="E103" s="258"/>
    </row>
    <row r="104" ht="12.75" customHeight="1">
      <c r="E104" s="258"/>
    </row>
    <row r="105" ht="12.75" customHeight="1">
      <c r="E105" s="258"/>
    </row>
    <row r="106" ht="12.75" customHeight="1">
      <c r="D106" s="259">
        <v>11.7</v>
      </c>
      <c r="E106" s="258"/>
    </row>
    <row r="107" ht="12.75" customHeight="1">
      <c r="E107" s="258"/>
    </row>
    <row r="108" ht="12.75" customHeight="1">
      <c r="E108" s="258"/>
    </row>
    <row r="109" ht="12.75" customHeight="1">
      <c r="E109" s="258"/>
    </row>
    <row r="110" ht="12.75" customHeight="1">
      <c r="E110" s="258"/>
    </row>
    <row r="111" ht="12.75" customHeight="1">
      <c r="E111" s="258"/>
    </row>
    <row r="112" ht="12.75" customHeight="1">
      <c r="E112" s="258"/>
    </row>
    <row r="113" ht="12.75" customHeight="1">
      <c r="E113" s="258"/>
    </row>
    <row r="114" ht="12.75" customHeight="1">
      <c r="E114" s="258"/>
    </row>
    <row r="115" ht="12.75" customHeight="1">
      <c r="E115" s="258"/>
    </row>
    <row r="116" ht="12.75" customHeight="1">
      <c r="E116" s="258"/>
    </row>
    <row r="117" ht="12.75" customHeight="1">
      <c r="E117" s="258"/>
    </row>
    <row r="118" ht="12.75" customHeight="1">
      <c r="E118" s="258"/>
    </row>
    <row r="119" ht="12.75" customHeight="1">
      <c r="E119" s="258"/>
    </row>
    <row r="120" ht="12.75" customHeight="1">
      <c r="E120" s="258"/>
    </row>
    <row r="121" ht="12.75" customHeight="1">
      <c r="E121" s="258"/>
    </row>
    <row r="122" ht="12.75" customHeight="1">
      <c r="E122" s="258"/>
    </row>
    <row r="123" ht="12.75" customHeight="1">
      <c r="E123" s="258"/>
    </row>
    <row r="124" ht="12.75" customHeight="1">
      <c r="E124" s="258"/>
    </row>
    <row r="125" ht="12.75" customHeight="1">
      <c r="E125" s="258"/>
    </row>
    <row r="126" ht="12.75" customHeight="1">
      <c r="E126" s="258"/>
    </row>
    <row r="127" ht="12.75" customHeight="1">
      <c r="E127" s="258"/>
    </row>
    <row r="128" ht="12.75" customHeight="1">
      <c r="E128" s="258"/>
    </row>
    <row r="129" ht="12.75" customHeight="1">
      <c r="E129" s="258"/>
    </row>
    <row r="130" ht="12.75" customHeight="1">
      <c r="E130" s="258"/>
    </row>
    <row r="131" ht="12.75" customHeight="1">
      <c r="E131" s="258"/>
    </row>
    <row r="132" ht="12.75" customHeight="1">
      <c r="E132" s="258"/>
    </row>
    <row r="133" ht="12.75" customHeight="1">
      <c r="E133" s="258"/>
    </row>
    <row r="134" ht="12.75" customHeight="1">
      <c r="E134" s="258"/>
    </row>
    <row r="135" ht="12.75" customHeight="1">
      <c r="E135" s="258"/>
    </row>
    <row r="136" ht="12.75" customHeight="1">
      <c r="E136" s="258"/>
    </row>
    <row r="137" ht="12.75" customHeight="1">
      <c r="E137" s="258"/>
    </row>
    <row r="138" ht="12.75" customHeight="1">
      <c r="E138" s="258"/>
    </row>
    <row r="139" ht="12.75" customHeight="1">
      <c r="E139" s="258"/>
    </row>
    <row r="140" ht="12.75" customHeight="1">
      <c r="E140" s="258"/>
    </row>
    <row r="141" ht="12.75" customHeight="1">
      <c r="E141" s="258"/>
    </row>
    <row r="142" ht="12.75" customHeight="1">
      <c r="E142" s="258"/>
    </row>
    <row r="143" ht="12.75" customHeight="1">
      <c r="E143" s="258"/>
    </row>
    <row r="144" ht="12.75" customHeight="1">
      <c r="E144" s="258"/>
    </row>
    <row r="145" ht="12.75" customHeight="1">
      <c r="E145" s="258"/>
    </row>
    <row r="146" ht="12.75" customHeight="1">
      <c r="E146" s="258"/>
    </row>
    <row r="147" ht="12.75" customHeight="1">
      <c r="E147" s="258"/>
    </row>
    <row r="148" ht="12.75" customHeight="1">
      <c r="E148" s="258"/>
    </row>
    <row r="149" ht="12.75" customHeight="1">
      <c r="E149" s="258"/>
    </row>
    <row r="150" ht="12.75" customHeight="1">
      <c r="E150" s="258"/>
    </row>
    <row r="151" ht="12.75" customHeight="1">
      <c r="E151" s="258"/>
    </row>
    <row r="152" ht="12.75" customHeight="1">
      <c r="E152" s="258"/>
    </row>
    <row r="153" ht="12.75" customHeight="1">
      <c r="E153" s="258"/>
    </row>
    <row r="154" ht="12.75" customHeight="1">
      <c r="E154" s="258"/>
    </row>
    <row r="155" ht="12.75" customHeight="1">
      <c r="E155" s="258"/>
    </row>
    <row r="156" ht="12.75" customHeight="1">
      <c r="E156" s="258"/>
    </row>
    <row r="157" ht="12.75" customHeight="1">
      <c r="E157" s="258"/>
    </row>
    <row r="158" ht="12.75" customHeight="1">
      <c r="E158" s="258"/>
    </row>
    <row r="159" ht="12.75" customHeight="1">
      <c r="E159" s="258"/>
    </row>
    <row r="160" ht="12.75" customHeight="1">
      <c r="E160" s="258"/>
    </row>
    <row r="161" ht="12.75" customHeight="1">
      <c r="E161" s="258"/>
    </row>
    <row r="162" ht="12.75" customHeight="1">
      <c r="E162" s="258"/>
    </row>
    <row r="163" ht="12.75" customHeight="1">
      <c r="E163" s="258"/>
    </row>
    <row r="164" ht="12.75" customHeight="1">
      <c r="E164" s="258"/>
    </row>
    <row r="165" ht="12.75" customHeight="1">
      <c r="E165" s="258"/>
    </row>
    <row r="166" ht="12.75" customHeight="1">
      <c r="E166" s="258"/>
    </row>
    <row r="167" ht="12.75" customHeight="1">
      <c r="E167" s="258"/>
    </row>
    <row r="168" ht="12.75" customHeight="1">
      <c r="E168" s="258"/>
    </row>
    <row r="169" ht="12.75" customHeight="1">
      <c r="E169" s="258"/>
    </row>
    <row r="170" ht="12.75" customHeight="1">
      <c r="E170" s="258"/>
    </row>
    <row r="171" ht="12.75" customHeight="1">
      <c r="E171" s="258"/>
    </row>
    <row r="172" ht="12.75" customHeight="1">
      <c r="E172" s="258"/>
    </row>
    <row r="173" ht="12.75" customHeight="1">
      <c r="E173" s="258"/>
    </row>
    <row r="174" ht="12.75" customHeight="1">
      <c r="E174" s="258"/>
    </row>
    <row r="175" ht="12.75" customHeight="1">
      <c r="E175" s="258"/>
    </row>
    <row r="176" ht="12.75" customHeight="1">
      <c r="E176" s="258"/>
    </row>
    <row r="177" ht="12.75" customHeight="1">
      <c r="E177" s="258"/>
    </row>
    <row r="178" ht="12.75" customHeight="1">
      <c r="E178" s="258"/>
    </row>
    <row r="179" ht="12.75" customHeight="1">
      <c r="E179" s="258"/>
    </row>
    <row r="180" ht="12.75" customHeight="1">
      <c r="E180" s="258"/>
    </row>
    <row r="181" ht="12.75" customHeight="1">
      <c r="E181" s="258"/>
    </row>
    <row r="182" ht="12.75" customHeight="1">
      <c r="E182" s="258"/>
    </row>
    <row r="183" ht="12.75" customHeight="1">
      <c r="E183" s="258"/>
    </row>
    <row r="184" ht="12.75" customHeight="1">
      <c r="E184" s="258"/>
    </row>
    <row r="185" ht="12.75" customHeight="1">
      <c r="E185" s="258"/>
    </row>
    <row r="186" ht="12.75" customHeight="1">
      <c r="E186" s="258"/>
    </row>
    <row r="187" ht="12.75" customHeight="1">
      <c r="E187" s="258"/>
    </row>
    <row r="188" ht="12.75" customHeight="1">
      <c r="E188" s="258"/>
    </row>
    <row r="189" ht="12.75" customHeight="1">
      <c r="E189" s="258"/>
    </row>
    <row r="190" ht="12.75" customHeight="1">
      <c r="E190" s="258"/>
    </row>
    <row r="191" ht="12.75" customHeight="1">
      <c r="E191" s="258"/>
    </row>
    <row r="192" ht="12.75" customHeight="1">
      <c r="E192" s="258"/>
    </row>
    <row r="193" ht="12.75" customHeight="1">
      <c r="E193" s="258"/>
    </row>
    <row r="194" ht="12.75" customHeight="1">
      <c r="E194" s="258"/>
    </row>
    <row r="195" ht="12.75" customHeight="1">
      <c r="E195" s="258"/>
    </row>
    <row r="196" ht="12.75" customHeight="1">
      <c r="E196" s="258"/>
    </row>
    <row r="197" ht="12.75" customHeight="1">
      <c r="E197" s="258"/>
    </row>
    <row r="198" ht="12.75" customHeight="1">
      <c r="E198" s="258"/>
    </row>
    <row r="199" ht="12.75" customHeight="1">
      <c r="E199" s="258"/>
    </row>
    <row r="200" ht="12.75" customHeight="1">
      <c r="E200" s="258"/>
    </row>
    <row r="201" ht="12.75" customHeight="1">
      <c r="E201" s="258"/>
    </row>
    <row r="202" ht="12.75" customHeight="1">
      <c r="E202" s="258"/>
    </row>
    <row r="203" ht="12.75" customHeight="1">
      <c r="E203" s="258"/>
    </row>
    <row r="204" ht="12.75" customHeight="1">
      <c r="E204" s="258"/>
    </row>
    <row r="205" ht="12.75" customHeight="1">
      <c r="E205" s="258"/>
    </row>
    <row r="206" ht="12.75" customHeight="1">
      <c r="E206" s="258"/>
    </row>
    <row r="207" ht="12.75" customHeight="1">
      <c r="E207" s="258"/>
    </row>
    <row r="208" ht="12.75" customHeight="1">
      <c r="E208" s="258"/>
    </row>
    <row r="209" ht="12.75" customHeight="1">
      <c r="E209" s="258"/>
    </row>
    <row r="210" ht="12.75" customHeight="1">
      <c r="E210" s="258"/>
    </row>
    <row r="211" ht="12.75" customHeight="1">
      <c r="E211" s="258"/>
    </row>
    <row r="212" ht="12.75" customHeight="1">
      <c r="E212" s="258"/>
    </row>
    <row r="213" ht="12.75" customHeight="1">
      <c r="E213" s="258"/>
    </row>
    <row r="214" ht="12.75" customHeight="1">
      <c r="E214" s="258"/>
    </row>
    <row r="215" ht="12.75" customHeight="1">
      <c r="E215" s="258"/>
    </row>
    <row r="216" ht="12.75" customHeight="1">
      <c r="E216" s="258"/>
    </row>
    <row r="217" ht="12.75" customHeight="1">
      <c r="E217" s="258"/>
    </row>
    <row r="218" ht="12.75" customHeight="1">
      <c r="E218" s="258"/>
    </row>
    <row r="219" ht="12.75" customHeight="1">
      <c r="E219" s="258"/>
    </row>
    <row r="220" ht="12.75" customHeight="1">
      <c r="E220" s="258"/>
    </row>
    <row r="221" ht="12.75" customHeight="1">
      <c r="E221" s="258"/>
    </row>
    <row r="222" ht="12.75" customHeight="1">
      <c r="E222" s="258"/>
    </row>
    <row r="223" ht="12.75" customHeight="1">
      <c r="E223" s="258"/>
    </row>
    <row r="224" ht="12.75" customHeight="1">
      <c r="E224" s="258"/>
    </row>
    <row r="225" ht="12.75" customHeight="1">
      <c r="E225" s="258"/>
    </row>
    <row r="226" ht="12.75" customHeight="1">
      <c r="E226" s="258"/>
    </row>
    <row r="227" ht="12.75" customHeight="1">
      <c r="E227" s="258"/>
    </row>
    <row r="228" ht="12.75" customHeight="1">
      <c r="E228" s="258"/>
    </row>
    <row r="229" ht="12.75" customHeight="1">
      <c r="E229" s="258"/>
    </row>
    <row r="230" ht="12.75" customHeight="1">
      <c r="E230" s="258"/>
    </row>
    <row r="231" ht="12.75" customHeight="1">
      <c r="E231" s="258"/>
    </row>
    <row r="232" ht="12.75" customHeight="1">
      <c r="E232" s="258"/>
    </row>
    <row r="233" ht="12.75" customHeight="1">
      <c r="E233" s="258"/>
    </row>
    <row r="234" ht="12.75" customHeight="1">
      <c r="E234" s="258"/>
    </row>
    <row r="235" ht="12.75" customHeight="1">
      <c r="E235" s="258"/>
    </row>
    <row r="236" ht="12.75" customHeight="1">
      <c r="E236" s="258"/>
    </row>
    <row r="237" ht="12.75" customHeight="1">
      <c r="E237" s="258"/>
    </row>
    <row r="238" ht="12.75" customHeight="1">
      <c r="E238" s="258"/>
    </row>
    <row r="239" ht="12.75" customHeight="1">
      <c r="E239" s="258"/>
    </row>
    <row r="240" ht="12.75" customHeight="1">
      <c r="E240" s="258"/>
    </row>
    <row r="241" ht="12.75" customHeight="1">
      <c r="E241" s="258"/>
    </row>
    <row r="242" ht="12.75" customHeight="1">
      <c r="E242" s="258"/>
    </row>
    <row r="243" ht="12.75" customHeight="1">
      <c r="E243" s="258"/>
    </row>
    <row r="244" ht="12.75" customHeight="1">
      <c r="E244" s="258"/>
    </row>
    <row r="245" ht="12.75" customHeight="1">
      <c r="E245" s="258"/>
    </row>
    <row r="246" ht="12.75" customHeight="1">
      <c r="E246" s="258"/>
    </row>
    <row r="247" ht="12.75" customHeight="1">
      <c r="E247" s="258"/>
    </row>
    <row r="248" ht="12.75" customHeight="1">
      <c r="E248" s="258"/>
    </row>
    <row r="249" ht="12.75" customHeight="1">
      <c r="E249" s="258"/>
    </row>
    <row r="250" ht="12.75" customHeight="1">
      <c r="E250" s="258"/>
    </row>
    <row r="251" ht="12.75" customHeight="1">
      <c r="E251" s="258"/>
    </row>
    <row r="252" ht="12.75" customHeight="1">
      <c r="E252" s="258"/>
    </row>
    <row r="253" ht="12.75" customHeight="1">
      <c r="E253" s="258"/>
    </row>
    <row r="254" ht="12.75" customHeight="1">
      <c r="E254" s="258"/>
    </row>
    <row r="255" ht="12.75" customHeight="1">
      <c r="E255" s="258"/>
    </row>
    <row r="256" ht="12.75" customHeight="1">
      <c r="E256" s="258"/>
    </row>
    <row r="257" ht="12.75" customHeight="1">
      <c r="E257" s="258"/>
    </row>
    <row r="258" ht="12.75" customHeight="1">
      <c r="E258" s="258"/>
    </row>
    <row r="259" ht="12.75" customHeight="1">
      <c r="E259" s="258"/>
    </row>
    <row r="260" ht="12.75" customHeight="1">
      <c r="E260" s="258"/>
    </row>
    <row r="261" ht="12.75" customHeight="1">
      <c r="E261" s="258"/>
    </row>
    <row r="262" ht="12.75" customHeight="1">
      <c r="E262" s="258"/>
    </row>
    <row r="263" ht="12.75" customHeight="1">
      <c r="E263" s="258"/>
    </row>
    <row r="264" ht="12.75" customHeight="1">
      <c r="E264" s="258"/>
    </row>
    <row r="265" ht="12.75" customHeight="1">
      <c r="E265" s="258"/>
    </row>
    <row r="266" ht="12.75" customHeight="1">
      <c r="E266" s="258"/>
    </row>
    <row r="267" ht="12.75" customHeight="1">
      <c r="E267" s="258"/>
    </row>
    <row r="268" ht="12.75" customHeight="1">
      <c r="E268" s="258"/>
    </row>
    <row r="269" ht="12.75" customHeight="1">
      <c r="E269" s="258"/>
    </row>
    <row r="270" ht="12.75" customHeight="1">
      <c r="E270" s="258"/>
    </row>
    <row r="271" ht="12.75" customHeight="1">
      <c r="E271" s="258"/>
    </row>
    <row r="272" ht="12.75" customHeight="1">
      <c r="E272" s="258"/>
    </row>
    <row r="273" ht="12.75" customHeight="1">
      <c r="E273" s="258"/>
    </row>
    <row r="274" ht="12.75" customHeight="1">
      <c r="E274" s="258"/>
    </row>
    <row r="275" ht="12.75" customHeight="1">
      <c r="E275" s="258"/>
    </row>
    <row r="276" ht="12.75" customHeight="1">
      <c r="E276" s="258"/>
    </row>
    <row r="277" ht="12.75" customHeight="1">
      <c r="E277" s="258"/>
    </row>
    <row r="278" ht="12.75" customHeight="1">
      <c r="E278" s="258"/>
    </row>
    <row r="279" ht="12.75" customHeight="1">
      <c r="E279" s="258"/>
    </row>
    <row r="280" ht="12.75" customHeight="1">
      <c r="E280" s="258"/>
    </row>
    <row r="281" ht="12.75" customHeight="1">
      <c r="E281" s="258"/>
    </row>
    <row r="282" ht="12.75" customHeight="1">
      <c r="E282" s="258"/>
    </row>
    <row r="283" ht="12.75" customHeight="1">
      <c r="E283" s="258"/>
    </row>
    <row r="284" ht="12.75" customHeight="1">
      <c r="E284" s="258"/>
    </row>
    <row r="285" ht="12.75" customHeight="1">
      <c r="E285" s="258"/>
    </row>
    <row r="286" ht="12.75" customHeight="1">
      <c r="E286" s="258"/>
    </row>
    <row r="287" ht="12.75" customHeight="1">
      <c r="E287" s="258"/>
    </row>
    <row r="288" ht="12.75" customHeight="1">
      <c r="E288" s="258"/>
    </row>
    <row r="289" ht="12.75" customHeight="1">
      <c r="E289" s="258"/>
    </row>
    <row r="290" ht="12.75" customHeight="1">
      <c r="E290" s="258"/>
    </row>
    <row r="291" ht="12.75" customHeight="1">
      <c r="E291" s="258"/>
    </row>
    <row r="292" ht="12.75" customHeight="1">
      <c r="E292" s="258"/>
    </row>
    <row r="293" ht="12.75" customHeight="1">
      <c r="E293" s="258"/>
    </row>
    <row r="294" ht="12.75" customHeight="1">
      <c r="E294" s="258"/>
    </row>
    <row r="295" ht="12.75" customHeight="1">
      <c r="E295" s="258"/>
    </row>
    <row r="296" ht="12.75" customHeight="1">
      <c r="E296" s="258"/>
    </row>
    <row r="297" ht="12.75" customHeight="1">
      <c r="E297" s="258"/>
    </row>
    <row r="298" ht="12.75" customHeight="1">
      <c r="E298" s="258"/>
    </row>
    <row r="299" ht="12.75" customHeight="1">
      <c r="E299" s="258"/>
    </row>
    <row r="300" ht="12.75" customHeight="1">
      <c r="E300" s="258"/>
    </row>
    <row r="301" ht="12.75" customHeight="1">
      <c r="E301" s="258"/>
    </row>
    <row r="302" ht="12.75" customHeight="1">
      <c r="E302" s="258"/>
    </row>
    <row r="303" ht="12.75" customHeight="1">
      <c r="E303" s="258"/>
    </row>
    <row r="304" ht="12.75" customHeight="1">
      <c r="E304" s="258"/>
    </row>
    <row r="305" ht="12.75" customHeight="1">
      <c r="E305" s="258"/>
    </row>
    <row r="306" ht="12.75" customHeight="1">
      <c r="E306" s="258"/>
    </row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8:F8"/>
    <mergeCell ref="D10:F10"/>
    <mergeCell ref="B16:B17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75"/>
    <col customWidth="1" min="2" max="2" width="20.88"/>
    <col customWidth="1" min="3" max="22" width="9.13"/>
    <col customWidth="1" min="23" max="26" width="12.75"/>
  </cols>
  <sheetData>
    <row r="1" ht="19.5" customHeight="1">
      <c r="A1" s="260" t="s">
        <v>249</v>
      </c>
      <c r="B1" s="15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</row>
    <row r="2" ht="19.5" customHeight="1">
      <c r="A2" s="262" t="s">
        <v>250</v>
      </c>
      <c r="B2" s="263" t="s">
        <v>251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</row>
    <row r="3" ht="19.5" customHeight="1">
      <c r="A3" s="265">
        <v>1.0</v>
      </c>
      <c r="B3" s="266">
        <v>33.629999999999995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ht="19.5" customHeight="1">
      <c r="A4" s="265">
        <v>2.0</v>
      </c>
      <c r="B4" s="266">
        <v>43.13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ht="19.5" customHeight="1">
      <c r="A5" s="265">
        <v>3.0</v>
      </c>
      <c r="B5" s="266">
        <v>48.68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ht="19.5" customHeight="1">
      <c r="A6" s="265">
        <v>4.0</v>
      </c>
      <c r="B6" s="266">
        <v>52.62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</row>
    <row r="7" ht="19.5" customHeight="1">
      <c r="A7" s="265">
        <v>5.0</v>
      </c>
      <c r="B7" s="266">
        <v>55.67999999999999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</row>
    <row r="8" ht="19.5" customHeight="1">
      <c r="A8" s="265">
        <v>6.0</v>
      </c>
      <c r="B8" s="266">
        <v>58.18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</row>
    <row r="9" ht="19.5" customHeight="1">
      <c r="A9" s="265">
        <v>7.0</v>
      </c>
      <c r="B9" s="266">
        <v>60.29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</row>
    <row r="10" ht="19.5" customHeight="1">
      <c r="A10" s="265">
        <v>8.0</v>
      </c>
      <c r="B10" s="266">
        <v>62.12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</row>
    <row r="11" ht="19.5" customHeight="1">
      <c r="A11" s="265">
        <v>9.0</v>
      </c>
      <c r="B11" s="266">
        <v>63.73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</row>
    <row r="12" ht="19.5" customHeight="1">
      <c r="A12" s="265">
        <v>10.0</v>
      </c>
      <c r="B12" s="266">
        <v>65.18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</row>
    <row r="13" ht="19.5" customHeight="1">
      <c r="A13" s="265">
        <v>11.0</v>
      </c>
      <c r="B13" s="266">
        <v>66.47999999999999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</row>
    <row r="14" ht="19.5" customHeight="1">
      <c r="A14" s="265">
        <v>12.0</v>
      </c>
      <c r="B14" s="266">
        <v>67.67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</row>
    <row r="15" ht="19.5" customHeight="1">
      <c r="A15" s="265">
        <v>13.0</v>
      </c>
      <c r="B15" s="266">
        <v>68.77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</row>
    <row r="16" ht="19.5" customHeight="1">
      <c r="A16" s="265">
        <v>14.0</v>
      </c>
      <c r="B16" s="266">
        <v>69.78999999999999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</row>
    <row r="17" ht="19.5" customHeight="1">
      <c r="A17" s="267">
        <v>15.0</v>
      </c>
      <c r="B17" s="268">
        <v>70.73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</row>
    <row r="18" ht="19.5" customHeight="1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</row>
    <row r="19" ht="19.5" customHeight="1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</row>
    <row r="20" ht="19.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</row>
    <row r="21" ht="19.5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</row>
    <row r="22" ht="19.5" customHeigh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</row>
    <row r="23" ht="19.5" customHeight="1">
      <c r="A23" s="261"/>
      <c r="B23" s="261"/>
      <c r="C23" s="261"/>
      <c r="D23" s="261"/>
      <c r="E23" s="269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</row>
    <row r="24" ht="19.5" customHeight="1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</row>
    <row r="25" ht="19.5" customHeight="1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</row>
    <row r="26" ht="19.5" customHeight="1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</row>
    <row r="27" ht="19.5" customHeight="1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</row>
    <row r="28" ht="19.5" customHeight="1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</row>
    <row r="29" ht="19.5" customHeight="1">
      <c r="A29" s="261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</row>
    <row r="30" ht="19.5" customHeight="1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</row>
    <row r="31" ht="19.5" customHeight="1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</row>
    <row r="32" ht="19.5" customHeight="1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</row>
    <row r="33" ht="19.5" customHeight="1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</row>
    <row r="34" ht="19.5" customHeight="1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</row>
    <row r="35" ht="19.5" customHeight="1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</row>
    <row r="36" ht="19.5" customHeight="1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</row>
    <row r="37" ht="19.5" customHeight="1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</row>
    <row r="38" ht="19.5" customHeight="1">
      <c r="A38" s="261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</row>
    <row r="39" ht="19.5" customHeight="1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</row>
    <row r="40" ht="19.5" customHeight="1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</row>
    <row r="41" ht="19.5" customHeight="1">
      <c r="A41" s="261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</row>
    <row r="42" ht="19.5" customHeight="1">
      <c r="A42" s="261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</row>
    <row r="43" ht="19.5" customHeight="1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</row>
    <row r="44" ht="19.5" customHeight="1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</row>
    <row r="45" ht="19.5" customHeight="1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</row>
    <row r="46" ht="19.5" customHeight="1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</row>
    <row r="47" ht="19.5" customHeight="1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</row>
    <row r="48" ht="19.5" customHeight="1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</row>
    <row r="49" ht="19.5" customHeight="1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</row>
    <row r="50" ht="19.5" customHeight="1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</row>
    <row r="51" ht="19.5" customHeight="1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</row>
    <row r="52" ht="19.5" customHeight="1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</row>
    <row r="53" ht="19.5" customHeight="1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</row>
    <row r="54" ht="19.5" customHeight="1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</row>
    <row r="55" ht="19.5" customHeight="1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</row>
    <row r="56" ht="19.5" customHeight="1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</row>
    <row r="57" ht="19.5" customHeight="1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</row>
    <row r="58" ht="19.5" customHeight="1">
      <c r="A58" s="261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</row>
    <row r="59" ht="19.5" customHeight="1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</row>
    <row r="60" ht="19.5" customHeight="1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</row>
    <row r="61" ht="19.5" customHeight="1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</row>
    <row r="62" ht="19.5" customHeight="1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</row>
    <row r="63" ht="19.5" customHeight="1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</row>
    <row r="64" ht="19.5" customHeight="1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</row>
    <row r="65" ht="19.5" customHeight="1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</row>
    <row r="66" ht="19.5" customHeight="1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</row>
    <row r="67" ht="19.5" customHeight="1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</row>
    <row r="68" ht="19.5" customHeight="1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</row>
    <row r="69" ht="19.5" customHeight="1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</row>
    <row r="70" ht="19.5" customHeight="1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</row>
    <row r="71" ht="19.5" customHeight="1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</row>
    <row r="72" ht="19.5" customHeight="1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</row>
    <row r="73" ht="19.5" customHeight="1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</row>
    <row r="74" ht="19.5" customHeight="1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</row>
    <row r="75" ht="19.5" customHeight="1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</row>
    <row r="76" ht="19.5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</row>
    <row r="77" ht="19.5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</row>
    <row r="78" ht="19.5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</row>
    <row r="79" ht="19.5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</row>
    <row r="80" ht="19.5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</row>
    <row r="81" ht="19.5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</row>
    <row r="82" ht="19.5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</row>
    <row r="83" ht="19.5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</row>
    <row r="84" ht="19.5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</row>
    <row r="85" ht="19.5" customHeight="1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</row>
    <row r="86" ht="19.5" customHeight="1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</row>
    <row r="87" ht="19.5" customHeight="1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</row>
    <row r="88" ht="19.5" customHeight="1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</row>
    <row r="89" ht="19.5" customHeight="1">
      <c r="A89" s="261" t="s">
        <v>248</v>
      </c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</row>
    <row r="90" ht="19.5" customHeight="1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</row>
    <row r="91" ht="19.5" customHeight="1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</row>
    <row r="92" ht="19.5" customHeight="1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</row>
    <row r="93" ht="19.5" customHeight="1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</row>
    <row r="94" ht="19.5" customHeight="1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</row>
    <row r="95" ht="19.5" customHeight="1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</row>
    <row r="96" ht="19.5" customHeight="1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</row>
    <row r="97" ht="19.5" customHeight="1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</row>
    <row r="98" ht="19.5" customHeight="1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</row>
    <row r="99" ht="19.5" customHeight="1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</row>
    <row r="100" ht="19.5" customHeight="1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</row>
    <row r="101" ht="19.5" customHeight="1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</row>
    <row r="102" ht="19.5" customHeight="1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</row>
    <row r="103" ht="19.5" customHeight="1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</row>
    <row r="104" ht="19.5" customHeight="1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</row>
    <row r="105" ht="19.5" customHeight="1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</row>
    <row r="106" ht="19.5" customHeight="1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</row>
    <row r="107" ht="19.5" customHeight="1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</row>
    <row r="108" ht="19.5" customHeight="1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</row>
    <row r="109" ht="19.5" customHeight="1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</row>
    <row r="110" ht="19.5" customHeight="1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</row>
    <row r="111" ht="19.5" customHeight="1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</row>
    <row r="112" ht="19.5" customHeight="1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</row>
    <row r="113" ht="19.5" customHeight="1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</row>
    <row r="114" ht="19.5" customHeight="1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</row>
    <row r="115" ht="19.5" customHeight="1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</row>
    <row r="116" ht="19.5" customHeight="1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</row>
    <row r="117" ht="19.5" customHeight="1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</row>
    <row r="118" ht="19.5" customHeight="1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</row>
    <row r="119" ht="19.5" customHeight="1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</row>
    <row r="120" ht="19.5" customHeight="1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</row>
    <row r="121" ht="19.5" customHeight="1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</row>
    <row r="122" ht="19.5" customHeight="1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</row>
    <row r="123" ht="19.5" customHeight="1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</row>
    <row r="124" ht="19.5" customHeight="1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</row>
    <row r="125" ht="19.5" customHeight="1">
      <c r="A125" s="261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</row>
    <row r="126" ht="19.5" customHeight="1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</row>
    <row r="127" ht="19.5" customHeight="1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</row>
    <row r="128" ht="19.5" customHeight="1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</row>
    <row r="129" ht="19.5" customHeight="1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</row>
    <row r="130" ht="19.5" customHeight="1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</row>
    <row r="131" ht="19.5" customHeight="1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</row>
    <row r="132" ht="19.5" customHeight="1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</row>
    <row r="133" ht="19.5" customHeight="1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</row>
    <row r="134" ht="19.5" customHeight="1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</row>
    <row r="135" ht="19.5" customHeight="1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</row>
    <row r="136" ht="19.5" customHeight="1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</row>
    <row r="137" ht="19.5" customHeight="1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</row>
    <row r="138" ht="19.5" customHeight="1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</row>
    <row r="139" ht="19.5" customHeight="1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</row>
    <row r="140" ht="19.5" customHeight="1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</row>
    <row r="141" ht="19.5" customHeight="1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</row>
    <row r="142" ht="19.5" customHeight="1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</row>
    <row r="143" ht="19.5" customHeight="1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</row>
    <row r="144" ht="19.5" customHeight="1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</row>
    <row r="145" ht="19.5" customHeight="1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</row>
    <row r="146" ht="19.5" customHeight="1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</row>
    <row r="147" ht="19.5" customHeight="1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</row>
    <row r="148" ht="19.5" customHeight="1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</row>
    <row r="149" ht="19.5" customHeight="1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</row>
    <row r="150" ht="19.5" customHeight="1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</row>
    <row r="151" ht="19.5" customHeight="1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</row>
    <row r="152" ht="19.5" customHeight="1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</row>
    <row r="153" ht="19.5" customHeight="1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</row>
    <row r="154" ht="19.5" customHeight="1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</row>
    <row r="155" ht="19.5" customHeight="1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</row>
    <row r="156" ht="19.5" customHeight="1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</row>
    <row r="157" ht="19.5" customHeight="1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</row>
    <row r="158" ht="19.5" customHeight="1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</row>
    <row r="159" ht="19.5" customHeight="1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</row>
    <row r="160" ht="19.5" customHeight="1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</row>
    <row r="161" ht="19.5" customHeight="1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</row>
    <row r="162" ht="19.5" customHeight="1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</row>
    <row r="163" ht="19.5" customHeight="1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</row>
    <row r="164" ht="19.5" customHeight="1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</row>
    <row r="165" ht="19.5" customHeight="1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</row>
    <row r="166" ht="19.5" customHeight="1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</row>
    <row r="167" ht="19.5" customHeight="1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</row>
    <row r="168" ht="19.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</row>
    <row r="169" ht="19.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</row>
    <row r="170" ht="19.5" customHeight="1">
      <c r="A170" s="261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</row>
    <row r="171" ht="19.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</row>
    <row r="172" ht="19.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</row>
    <row r="173" ht="19.5" customHeight="1">
      <c r="A173" s="26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</row>
    <row r="174" ht="19.5" customHeight="1">
      <c r="A174" s="26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</row>
    <row r="175" ht="19.5" customHeight="1">
      <c r="A175" s="261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</row>
    <row r="176" ht="19.5" customHeight="1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</row>
    <row r="177" ht="19.5" customHeight="1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</row>
    <row r="178" ht="19.5" customHeight="1">
      <c r="A178" s="261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</row>
    <row r="179" ht="19.5" customHeight="1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</row>
    <row r="180" ht="19.5" customHeight="1">
      <c r="A180" s="261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</row>
    <row r="181" ht="19.5" customHeight="1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</row>
    <row r="182" ht="19.5" customHeight="1">
      <c r="A182" s="261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</row>
    <row r="183" ht="19.5" customHeight="1">
      <c r="A183" s="261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</row>
    <row r="184" ht="19.5" customHeight="1">
      <c r="A184" s="261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</row>
    <row r="185" ht="19.5" customHeight="1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</row>
    <row r="186" ht="19.5" customHeight="1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</row>
    <row r="187" ht="19.5" customHeight="1">
      <c r="A187" s="261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</row>
    <row r="188" ht="19.5" customHeight="1">
      <c r="A188" s="261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</row>
    <row r="189" ht="19.5" customHeight="1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</row>
    <row r="190" ht="19.5" customHeight="1">
      <c r="A190" s="261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</row>
    <row r="191" ht="19.5" customHeight="1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</row>
    <row r="192" ht="19.5" customHeight="1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</row>
    <row r="193" ht="19.5" customHeight="1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</row>
    <row r="194" ht="19.5" customHeight="1">
      <c r="A194" s="261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</row>
    <row r="195" ht="19.5" customHeight="1">
      <c r="A195" s="261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</row>
    <row r="196" ht="19.5" customHeight="1">
      <c r="A196" s="261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</row>
    <row r="197" ht="19.5" customHeight="1">
      <c r="A197" s="261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</row>
    <row r="198" ht="19.5" customHeight="1">
      <c r="A198" s="261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</row>
    <row r="199" ht="19.5" customHeight="1">
      <c r="A199" s="261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</row>
    <row r="200" ht="19.5" customHeight="1">
      <c r="A200" s="261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</row>
    <row r="201" ht="19.5" customHeight="1">
      <c r="A201" s="261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</row>
    <row r="202" ht="19.5" customHeight="1">
      <c r="A202" s="26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</row>
    <row r="203" ht="19.5" customHeight="1">
      <c r="A203" s="261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</row>
    <row r="204" ht="19.5" customHeight="1">
      <c r="A204" s="261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</row>
    <row r="205" ht="19.5" customHeight="1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</row>
    <row r="206" ht="19.5" customHeight="1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</row>
    <row r="207" ht="19.5" customHeight="1">
      <c r="A207" s="261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</row>
    <row r="208" ht="19.5" customHeight="1">
      <c r="A208" s="261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</row>
    <row r="209" ht="19.5" customHeight="1">
      <c r="A209" s="261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</row>
    <row r="210" ht="19.5" customHeight="1">
      <c r="A210" s="261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</row>
    <row r="211" ht="19.5" customHeight="1">
      <c r="A211" s="261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</row>
    <row r="212" ht="19.5" customHeight="1">
      <c r="A212" s="261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</row>
    <row r="213" ht="19.5" customHeight="1">
      <c r="A213" s="261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</row>
    <row r="214" ht="19.5" customHeight="1">
      <c r="A214" s="261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</row>
    <row r="215" ht="19.5" customHeight="1">
      <c r="A215" s="261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</row>
    <row r="216" ht="19.5" customHeight="1">
      <c r="A216" s="261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</row>
    <row r="217" ht="19.5" customHeight="1">
      <c r="A217" s="261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</row>
    <row r="218" ht="19.5" customHeight="1">
      <c r="A218" s="261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</row>
    <row r="219" ht="19.5" customHeight="1">
      <c r="A219" s="261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</row>
    <row r="220" ht="19.5" customHeight="1">
      <c r="A220" s="261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</row>
    <row r="221" ht="19.5" customHeight="1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</row>
    <row r="222" ht="19.5" customHeight="1">
      <c r="A222" s="261"/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</row>
    <row r="223" ht="19.5" customHeight="1">
      <c r="A223" s="261"/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</row>
    <row r="224" ht="19.5" customHeight="1">
      <c r="A224" s="261"/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</row>
    <row r="225" ht="19.5" customHeight="1">
      <c r="A225" s="261"/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</row>
    <row r="226" ht="19.5" customHeight="1">
      <c r="A226" s="261"/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</row>
    <row r="227" ht="19.5" customHeight="1">
      <c r="A227" s="26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</row>
    <row r="228" ht="19.5" customHeight="1">
      <c r="A228" s="26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</row>
    <row r="229" ht="19.5" customHeight="1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</row>
    <row r="230" ht="19.5" customHeight="1">
      <c r="A230" s="261"/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</row>
    <row r="231" ht="19.5" customHeight="1">
      <c r="A231" s="261"/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</row>
    <row r="232" ht="19.5" customHeight="1">
      <c r="A232" s="261"/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</row>
    <row r="233" ht="19.5" customHeight="1">
      <c r="A233" s="261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</row>
    <row r="234" ht="19.5" customHeight="1">
      <c r="A234" s="261"/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</row>
    <row r="235" ht="19.5" customHeight="1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</row>
    <row r="236" ht="19.5" customHeight="1">
      <c r="A236" s="261"/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</row>
    <row r="237" ht="19.5" customHeight="1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</row>
    <row r="238" ht="19.5" customHeight="1">
      <c r="A238" s="261"/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</row>
    <row r="239" ht="19.5" customHeight="1">
      <c r="A239" s="261"/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</row>
    <row r="240" ht="19.5" customHeight="1">
      <c r="A240" s="261"/>
      <c r="B240" s="261"/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</row>
    <row r="241" ht="19.5" customHeight="1">
      <c r="A241" s="261"/>
      <c r="B241" s="261"/>
      <c r="C241" s="261"/>
      <c r="D241" s="261"/>
      <c r="E241" s="261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</row>
    <row r="242" ht="19.5" customHeight="1">
      <c r="A242" s="261"/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</row>
    <row r="243" ht="19.5" customHeight="1">
      <c r="A243" s="261"/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</row>
    <row r="244" ht="19.5" customHeight="1">
      <c r="A244" s="261"/>
      <c r="B244" s="261"/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</row>
    <row r="245" ht="19.5" customHeight="1">
      <c r="A245" s="261"/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  <c r="V245" s="261"/>
    </row>
    <row r="246" ht="19.5" customHeight="1">
      <c r="A246" s="261"/>
      <c r="B246" s="261"/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  <c r="V246" s="261"/>
    </row>
    <row r="247" ht="19.5" customHeight="1">
      <c r="A247" s="261"/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</row>
    <row r="248" ht="19.5" customHeight="1">
      <c r="A248" s="261"/>
      <c r="B248" s="261"/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</row>
    <row r="249" ht="19.5" customHeight="1">
      <c r="A249" s="261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</row>
    <row r="250" ht="19.5" customHeight="1">
      <c r="A250" s="261"/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</row>
    <row r="251" ht="19.5" customHeight="1">
      <c r="A251" s="261"/>
      <c r="B251" s="261"/>
      <c r="C251" s="261"/>
      <c r="D251" s="261"/>
      <c r="E251" s="26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</row>
    <row r="252" ht="19.5" customHeight="1">
      <c r="A252" s="261"/>
      <c r="B252" s="261"/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</row>
    <row r="253" ht="19.5" customHeight="1">
      <c r="A253" s="261"/>
      <c r="B253" s="261"/>
      <c r="C253" s="261"/>
      <c r="D253" s="261"/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</row>
    <row r="254" ht="19.5" customHeight="1">
      <c r="A254" s="261"/>
      <c r="B254" s="261"/>
      <c r="C254" s="261"/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</row>
    <row r="255" ht="19.5" customHeight="1">
      <c r="A255" s="261"/>
      <c r="B255" s="261"/>
      <c r="C255" s="261"/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1"/>
    </row>
    <row r="256" ht="19.5" customHeight="1">
      <c r="A256" s="261"/>
      <c r="B256" s="261"/>
      <c r="C256" s="261"/>
      <c r="D256" s="261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</row>
    <row r="257" ht="19.5" customHeight="1">
      <c r="A257" s="261"/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</row>
    <row r="258" ht="19.5" customHeight="1">
      <c r="A258" s="261"/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</row>
    <row r="259" ht="19.5" customHeight="1">
      <c r="A259" s="261"/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</row>
    <row r="260" ht="19.5" customHeight="1">
      <c r="A260" s="261"/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</row>
    <row r="261" ht="19.5" customHeight="1">
      <c r="A261" s="261"/>
      <c r="B261" s="261"/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</row>
    <row r="262" ht="19.5" customHeight="1">
      <c r="A262" s="261"/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</row>
    <row r="263" ht="19.5" customHeight="1">
      <c r="A263" s="261"/>
      <c r="B263" s="261"/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</row>
    <row r="264" ht="19.5" customHeight="1">
      <c r="A264" s="261"/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</row>
    <row r="265" ht="19.5" customHeight="1">
      <c r="A265" s="261"/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</row>
    <row r="266" ht="19.5" customHeight="1">
      <c r="A266" s="261"/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</row>
    <row r="267" ht="19.5" customHeight="1">
      <c r="A267" s="261"/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</row>
    <row r="268" ht="19.5" customHeight="1">
      <c r="A268" s="261"/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</row>
    <row r="269" ht="19.5" customHeight="1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</row>
    <row r="270" ht="19.5" customHeight="1">
      <c r="A270" s="261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</row>
    <row r="271" ht="19.5" customHeight="1">
      <c r="A271" s="261"/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</row>
    <row r="272" ht="19.5" customHeight="1">
      <c r="A272" s="261"/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</row>
    <row r="273" ht="19.5" customHeight="1">
      <c r="A273" s="261"/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</row>
    <row r="274" ht="19.5" customHeight="1">
      <c r="A274" s="261"/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</row>
    <row r="275" ht="19.5" customHeight="1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</row>
    <row r="276" ht="19.5" customHeight="1">
      <c r="A276" s="261"/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</row>
    <row r="277" ht="19.5" customHeight="1">
      <c r="A277" s="261"/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</row>
    <row r="278" ht="19.5" customHeight="1">
      <c r="A278" s="261"/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</row>
    <row r="279" ht="19.5" customHeight="1">
      <c r="A279" s="261"/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</row>
    <row r="280" ht="19.5" customHeight="1">
      <c r="A280" s="261"/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</row>
    <row r="281" ht="19.5" customHeight="1">
      <c r="A281" s="261"/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</row>
    <row r="282" ht="19.5" customHeight="1">
      <c r="A282" s="261"/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</row>
    <row r="283" ht="19.5" customHeight="1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</row>
    <row r="284" ht="19.5" customHeight="1">
      <c r="A284" s="261"/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</row>
    <row r="285" ht="19.5" customHeight="1">
      <c r="A285" s="261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</row>
    <row r="286" ht="19.5" customHeight="1">
      <c r="A286" s="261"/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</row>
    <row r="287" ht="19.5" customHeight="1">
      <c r="A287" s="261"/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</row>
    <row r="288" ht="19.5" customHeight="1">
      <c r="A288" s="261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</row>
    <row r="289" ht="19.5" customHeight="1">
      <c r="A289" s="261"/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0.25"/>
    <col customWidth="1" min="2" max="3" width="9.13"/>
    <col customWidth="1" min="4" max="4" width="12.88"/>
    <col customWidth="1" min="5" max="21" width="9.13"/>
    <col customWidth="1" min="22" max="26" width="12.75"/>
  </cols>
  <sheetData>
    <row r="1" ht="12.75" customHeight="1">
      <c r="A1" s="270" t="s">
        <v>252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ht="12.75" customHeight="1">
      <c r="A2" s="27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ht="12.75" customHeight="1">
      <c r="A3" s="271" t="s">
        <v>253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ht="12.75" customHeight="1">
      <c r="A4" s="27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</row>
    <row r="5" ht="12.75" customHeight="1">
      <c r="A5" s="27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</row>
    <row r="6" ht="12.75" customHeight="1">
      <c r="A6" s="27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ht="12.75" customHeight="1">
      <c r="A7" s="27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</row>
    <row r="8" ht="12.75" customHeight="1">
      <c r="A8" s="27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</row>
    <row r="9" ht="12.75" customHeight="1">
      <c r="A9" s="27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</row>
    <row r="10" ht="12.75" customHeight="1">
      <c r="A10" s="27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</row>
    <row r="11" ht="12.75" customHeight="1">
      <c r="A11" s="27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</row>
    <row r="12" ht="12.75" customHeight="1">
      <c r="A12" s="272" t="s">
        <v>254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</row>
    <row r="13" ht="12.75" customHeight="1">
      <c r="A13" s="272" t="s">
        <v>255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</row>
    <row r="14" ht="12.75" customHeight="1">
      <c r="A14" s="272" t="s">
        <v>256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</row>
    <row r="15" ht="12.75" customHeight="1">
      <c r="A15" s="272" t="s">
        <v>257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ht="12.75" customHeight="1">
      <c r="A16" s="272" t="s">
        <v>258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ht="12.75" customHeight="1">
      <c r="A17" s="273" t="s">
        <v>259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ht="12.75" customHeight="1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</row>
    <row r="19" ht="12.75" customHeight="1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</row>
    <row r="20" ht="12.7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</row>
    <row r="21" ht="12.75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</row>
    <row r="22" ht="12.75" customHeigh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</row>
    <row r="23" ht="12.75" customHeight="1">
      <c r="A23" s="261"/>
      <c r="B23" s="261"/>
      <c r="C23" s="261"/>
      <c r="D23" s="261"/>
      <c r="E23" s="269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</row>
    <row r="24" ht="12.75" customHeight="1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</row>
    <row r="25" ht="12.75" customHeight="1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</row>
    <row r="26" ht="12.75" customHeight="1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</row>
    <row r="27" ht="12.75" customHeight="1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</row>
    <row r="28" ht="12.75" customHeight="1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</row>
    <row r="29" ht="12.75" customHeight="1">
      <c r="A29" s="261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</row>
    <row r="30" ht="12.75" customHeight="1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</row>
    <row r="31" ht="12.75" customHeight="1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</row>
    <row r="32" ht="12.75" customHeight="1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</row>
    <row r="33" ht="12.75" customHeight="1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</row>
    <row r="34" ht="12.75" customHeight="1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</row>
    <row r="35" ht="12.75" customHeight="1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</row>
    <row r="36" ht="12.75" customHeight="1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</row>
    <row r="37" ht="12.75" customHeight="1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</row>
    <row r="38" ht="12.75" customHeight="1">
      <c r="A38" s="261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</row>
    <row r="39" ht="12.75" customHeight="1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</row>
    <row r="40" ht="12.75" customHeight="1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</row>
    <row r="41" ht="12.75" customHeight="1">
      <c r="A41" s="261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</row>
    <row r="42" ht="12.75" customHeight="1">
      <c r="A42" s="261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</row>
    <row r="43" ht="12.75" customHeight="1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</row>
    <row r="44" ht="12.75" customHeight="1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</row>
    <row r="45" ht="12.75" customHeight="1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</row>
    <row r="46" ht="12.75" customHeight="1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</row>
    <row r="47" ht="12.75" customHeight="1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</row>
    <row r="48" ht="12.75" customHeight="1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</row>
    <row r="49" ht="12.75" customHeight="1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</row>
    <row r="50" ht="12.75" customHeight="1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</row>
    <row r="51" ht="12.75" customHeight="1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</row>
    <row r="52" ht="12.75" customHeight="1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</row>
    <row r="53" ht="12.75" customHeight="1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</row>
    <row r="54" ht="12.75" customHeight="1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</row>
    <row r="55" ht="12.75" customHeight="1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</row>
    <row r="56" ht="12.75" customHeight="1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</row>
    <row r="57" ht="12.75" customHeight="1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</row>
    <row r="58" ht="12.75" customHeight="1">
      <c r="A58" s="261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</row>
    <row r="59" ht="12.75" customHeight="1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</row>
    <row r="60" ht="12.75" customHeight="1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</row>
    <row r="61" ht="12.75" customHeight="1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</row>
    <row r="62" ht="12.75" customHeight="1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</row>
    <row r="63" ht="12.75" customHeight="1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</row>
    <row r="64" ht="12.75" customHeight="1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</row>
    <row r="65" ht="12.75" customHeight="1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</row>
    <row r="66" ht="12.75" customHeight="1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</row>
    <row r="67" ht="12.75" customHeight="1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</row>
    <row r="68" ht="12.75" customHeight="1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</row>
    <row r="69" ht="12.75" customHeight="1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</row>
    <row r="70" ht="12.75" customHeight="1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</row>
    <row r="71" ht="12.75" customHeight="1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</row>
    <row r="72" ht="12.75" customHeight="1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</row>
    <row r="73" ht="12.75" customHeight="1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</row>
    <row r="74" ht="12.75" customHeight="1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</row>
    <row r="75" ht="12.75" customHeight="1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</row>
    <row r="76" ht="12.75" customHeight="1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</row>
    <row r="77" ht="12.75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</row>
    <row r="78" ht="12.75" customHeigh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</row>
    <row r="79" ht="12.75" customHeight="1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</row>
    <row r="80" ht="12.75" customHeigh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</row>
    <row r="81" ht="12.75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</row>
    <row r="82" ht="12.75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</row>
    <row r="83" ht="12.75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</row>
    <row r="84" ht="12.75" customHeight="1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</row>
    <row r="85" ht="12.75" customHeight="1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</row>
    <row r="86" ht="12.75" customHeight="1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</row>
    <row r="87" ht="12.75" customHeight="1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</row>
    <row r="88" ht="12.75" customHeight="1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</row>
    <row r="89" ht="12.75" customHeight="1">
      <c r="A89" s="261" t="s">
        <v>248</v>
      </c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</row>
    <row r="90" ht="12.75" customHeight="1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</row>
    <row r="91" ht="12.75" customHeight="1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</row>
    <row r="92" ht="12.75" customHeight="1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</row>
    <row r="93" ht="12.75" customHeight="1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</row>
    <row r="94" ht="12.75" customHeight="1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</row>
    <row r="95" ht="12.75" customHeight="1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</row>
    <row r="96" ht="12.75" customHeight="1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</row>
    <row r="97" ht="12.75" customHeight="1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</row>
    <row r="98" ht="12.75" customHeight="1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</row>
    <row r="99" ht="12.75" customHeight="1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</row>
    <row r="100" ht="12.75" customHeight="1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</row>
    <row r="101" ht="12.75" customHeight="1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</row>
    <row r="102" ht="12.75" customHeight="1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</row>
    <row r="103" ht="12.75" customHeight="1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</row>
    <row r="104" ht="12.75" customHeight="1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</row>
    <row r="105" ht="12.75" customHeight="1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</row>
    <row r="106" ht="12.75" customHeight="1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</row>
    <row r="107" ht="12.75" customHeight="1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</row>
    <row r="108" ht="12.75" customHeight="1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</row>
    <row r="109" ht="12.75" customHeight="1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</row>
    <row r="110" ht="12.75" customHeight="1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</row>
    <row r="111" ht="12.75" customHeight="1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</row>
    <row r="112" ht="12.75" customHeight="1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</row>
    <row r="113" ht="12.75" customHeight="1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</row>
    <row r="114" ht="12.75" customHeight="1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</row>
    <row r="115" ht="12.75" customHeight="1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</row>
    <row r="116" ht="12.75" customHeight="1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</row>
    <row r="117" ht="12.75" customHeight="1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</row>
    <row r="118" ht="12.75" customHeight="1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</row>
    <row r="119" ht="12.75" customHeight="1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</row>
    <row r="120" ht="12.75" customHeight="1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</row>
    <row r="121" ht="12.75" customHeight="1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</row>
    <row r="122" ht="12.75" customHeight="1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</row>
    <row r="123" ht="12.75" customHeight="1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</row>
    <row r="124" ht="12.75" customHeight="1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</row>
    <row r="125" ht="12.75" customHeight="1">
      <c r="A125" s="261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</row>
    <row r="126" ht="12.75" customHeight="1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</row>
    <row r="127" ht="12.75" customHeight="1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</row>
    <row r="128" ht="12.75" customHeight="1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</row>
    <row r="129" ht="12.75" customHeight="1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</row>
    <row r="130" ht="12.75" customHeight="1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</row>
    <row r="131" ht="12.75" customHeight="1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</row>
    <row r="132" ht="12.75" customHeight="1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</row>
    <row r="133" ht="12.75" customHeight="1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</row>
    <row r="134" ht="12.75" customHeight="1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</row>
    <row r="135" ht="12.75" customHeight="1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</row>
    <row r="136" ht="12.75" customHeight="1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</row>
    <row r="137" ht="12.75" customHeight="1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</row>
    <row r="138" ht="12.75" customHeight="1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</row>
    <row r="139" ht="12.75" customHeight="1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</row>
    <row r="140" ht="12.75" customHeight="1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</row>
    <row r="141" ht="12.75" customHeight="1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</row>
    <row r="142" ht="12.75" customHeight="1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</row>
    <row r="143" ht="12.75" customHeight="1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</row>
    <row r="144" ht="12.75" customHeight="1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</row>
    <row r="145" ht="12.75" customHeight="1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</row>
    <row r="146" ht="12.75" customHeight="1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</row>
    <row r="147" ht="12.75" customHeight="1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</row>
    <row r="148" ht="12.75" customHeight="1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</row>
    <row r="149" ht="12.75" customHeight="1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</row>
    <row r="150" ht="12.75" customHeight="1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</row>
    <row r="151" ht="12.75" customHeight="1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</row>
    <row r="152" ht="12.75" customHeight="1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</row>
    <row r="153" ht="12.75" customHeight="1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</row>
    <row r="154" ht="12.75" customHeight="1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</row>
    <row r="155" ht="12.75" customHeight="1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</row>
    <row r="156" ht="12.75" customHeight="1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</row>
    <row r="157" ht="12.75" customHeight="1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</row>
    <row r="158" ht="12.75" customHeight="1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</row>
    <row r="159" ht="12.75" customHeight="1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</row>
    <row r="160" ht="12.75" customHeight="1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</row>
    <row r="161" ht="12.75" customHeight="1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</row>
    <row r="162" ht="12.75" customHeight="1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</row>
    <row r="163" ht="12.75" customHeight="1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</row>
    <row r="164" ht="12.75" customHeight="1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</row>
    <row r="165" ht="12.75" customHeight="1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</row>
    <row r="166" ht="12.75" customHeight="1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</row>
    <row r="167" ht="12.75" customHeight="1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</row>
    <row r="168" ht="12.7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</row>
    <row r="169" ht="12.7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</row>
    <row r="170" ht="12.75" customHeight="1">
      <c r="A170" s="261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</row>
    <row r="171" ht="12.7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</row>
    <row r="172" ht="12.7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</row>
    <row r="173" ht="12.75" customHeight="1">
      <c r="A173" s="26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</row>
    <row r="174" ht="12.75" customHeight="1">
      <c r="A174" s="26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</row>
    <row r="175" ht="12.75" customHeight="1">
      <c r="A175" s="261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</row>
    <row r="176" ht="12.75" customHeight="1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</row>
    <row r="177" ht="12.75" customHeight="1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</row>
    <row r="178" ht="12.75" customHeight="1">
      <c r="A178" s="261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</row>
    <row r="179" ht="12.75" customHeight="1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</row>
    <row r="180" ht="12.75" customHeight="1">
      <c r="A180" s="261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</row>
    <row r="181" ht="12.75" customHeight="1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</row>
    <row r="182" ht="12.75" customHeight="1">
      <c r="A182" s="261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</row>
    <row r="183" ht="12.75" customHeight="1">
      <c r="A183" s="261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</row>
    <row r="184" ht="12.75" customHeight="1">
      <c r="A184" s="261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</row>
    <row r="185" ht="12.75" customHeight="1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</row>
    <row r="186" ht="12.75" customHeight="1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</row>
    <row r="187" ht="12.75" customHeight="1">
      <c r="A187" s="261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</row>
    <row r="188" ht="12.75" customHeight="1">
      <c r="A188" s="261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</row>
    <row r="189" ht="12.75" customHeight="1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</row>
    <row r="190" ht="12.75" customHeight="1">
      <c r="A190" s="261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</row>
    <row r="191" ht="12.75" customHeight="1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</row>
    <row r="192" ht="12.75" customHeight="1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</row>
    <row r="193" ht="12.75" customHeight="1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</row>
    <row r="194" ht="12.75" customHeight="1">
      <c r="A194" s="261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</row>
    <row r="195" ht="12.75" customHeight="1">
      <c r="A195" s="261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</row>
    <row r="196" ht="12.75" customHeight="1">
      <c r="A196" s="261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</row>
    <row r="197" ht="12.75" customHeight="1">
      <c r="A197" s="261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</row>
    <row r="198" ht="12.75" customHeight="1">
      <c r="A198" s="261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</row>
    <row r="199" ht="12.75" customHeight="1">
      <c r="A199" s="261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</row>
    <row r="200" ht="12.75" customHeight="1">
      <c r="A200" s="261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</row>
    <row r="201" ht="12.75" customHeight="1">
      <c r="A201" s="261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</row>
    <row r="202" ht="12.75" customHeight="1">
      <c r="A202" s="26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</row>
    <row r="203" ht="12.75" customHeight="1">
      <c r="A203" s="261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</row>
    <row r="204" ht="12.75" customHeight="1">
      <c r="A204" s="261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</row>
    <row r="205" ht="12.75" customHeight="1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</row>
    <row r="206" ht="12.75" customHeight="1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</row>
    <row r="207" ht="12.75" customHeight="1">
      <c r="A207" s="261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</row>
    <row r="208" ht="12.75" customHeight="1">
      <c r="A208" s="261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</row>
    <row r="209" ht="12.75" customHeight="1">
      <c r="A209" s="261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</row>
    <row r="210" ht="12.75" customHeight="1">
      <c r="A210" s="261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</row>
    <row r="211" ht="12.75" customHeight="1">
      <c r="A211" s="261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</row>
    <row r="212" ht="12.75" customHeight="1">
      <c r="A212" s="261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</row>
    <row r="213" ht="12.75" customHeight="1">
      <c r="A213" s="261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</row>
    <row r="214" ht="12.75" customHeight="1">
      <c r="A214" s="261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</row>
    <row r="215" ht="12.75" customHeight="1">
      <c r="A215" s="261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</row>
    <row r="216" ht="12.75" customHeight="1">
      <c r="A216" s="261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</row>
    <row r="217" ht="12.75" customHeight="1">
      <c r="A217" s="261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</row>
    <row r="218" ht="12.75" customHeight="1">
      <c r="A218" s="261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</row>
    <row r="219" ht="12.75" customHeight="1">
      <c r="A219" s="261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</row>
    <row r="220" ht="12.75" customHeight="1">
      <c r="A220" s="261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</row>
    <row r="221" ht="12.75" customHeight="1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</row>
    <row r="222" ht="12.75" customHeight="1">
      <c r="A222" s="261"/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</row>
    <row r="223" ht="12.75" customHeight="1">
      <c r="A223" s="261"/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</row>
    <row r="224" ht="12.75" customHeight="1">
      <c r="A224" s="261"/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</row>
    <row r="225" ht="12.75" customHeight="1">
      <c r="A225" s="261"/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</row>
    <row r="226" ht="12.75" customHeight="1">
      <c r="A226" s="261"/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</row>
    <row r="227" ht="12.75" customHeight="1">
      <c r="A227" s="26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</row>
    <row r="228" ht="12.75" customHeight="1">
      <c r="A228" s="26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</row>
    <row r="229" ht="12.75" customHeight="1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</row>
    <row r="230" ht="12.75" customHeight="1">
      <c r="A230" s="261"/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</row>
    <row r="231" ht="12.75" customHeight="1">
      <c r="A231" s="261"/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</row>
    <row r="232" ht="12.75" customHeight="1">
      <c r="A232" s="261"/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</row>
    <row r="233" ht="12.75" customHeight="1">
      <c r="A233" s="261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</row>
    <row r="234" ht="12.75" customHeight="1">
      <c r="A234" s="261"/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</row>
    <row r="235" ht="12.75" customHeight="1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</row>
    <row r="236" ht="12.75" customHeight="1">
      <c r="A236" s="261"/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</row>
    <row r="237" ht="12.75" customHeight="1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</row>
    <row r="238" ht="12.75" customHeight="1">
      <c r="A238" s="261"/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</row>
    <row r="239" ht="12.75" customHeight="1">
      <c r="A239" s="261"/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</row>
    <row r="240" ht="12.75" customHeight="1">
      <c r="A240" s="261"/>
      <c r="B240" s="261"/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</row>
    <row r="241" ht="12.75" customHeight="1">
      <c r="A241" s="261"/>
      <c r="B241" s="261"/>
      <c r="C241" s="261"/>
      <c r="D241" s="261"/>
      <c r="E241" s="261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</row>
    <row r="242" ht="12.75" customHeight="1">
      <c r="A242" s="261"/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</row>
    <row r="243" ht="12.75" customHeight="1">
      <c r="A243" s="261"/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</row>
    <row r="244" ht="12.75" customHeight="1">
      <c r="A244" s="261"/>
      <c r="B244" s="261"/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</row>
    <row r="245" ht="12.75" customHeight="1">
      <c r="A245" s="261"/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</row>
    <row r="246" ht="12.75" customHeight="1">
      <c r="A246" s="261"/>
      <c r="B246" s="261"/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</row>
    <row r="247" ht="12.75" customHeight="1">
      <c r="A247" s="261"/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</row>
    <row r="248" ht="12.75" customHeight="1">
      <c r="A248" s="261"/>
      <c r="B248" s="261"/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</row>
    <row r="249" ht="12.75" customHeight="1">
      <c r="A249" s="261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</row>
    <row r="250" ht="12.75" customHeight="1">
      <c r="A250" s="261"/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</row>
    <row r="251" ht="12.75" customHeight="1">
      <c r="A251" s="261"/>
      <c r="B251" s="261"/>
      <c r="C251" s="261"/>
      <c r="D251" s="261"/>
      <c r="E251" s="26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</row>
    <row r="252" ht="12.75" customHeight="1">
      <c r="A252" s="261"/>
      <c r="B252" s="261"/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</row>
    <row r="253" ht="12.75" customHeight="1">
      <c r="A253" s="261"/>
      <c r="B253" s="261"/>
      <c r="C253" s="261"/>
      <c r="D253" s="261"/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</row>
    <row r="254" ht="12.75" customHeight="1">
      <c r="A254" s="261"/>
      <c r="B254" s="261"/>
      <c r="C254" s="261"/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</row>
    <row r="255" ht="12.75" customHeight="1">
      <c r="A255" s="261"/>
      <c r="B255" s="261"/>
      <c r="C255" s="261"/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</row>
    <row r="256" ht="12.75" customHeight="1">
      <c r="A256" s="261"/>
      <c r="B256" s="261"/>
      <c r="C256" s="261"/>
      <c r="D256" s="261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</row>
    <row r="257" ht="12.75" customHeight="1">
      <c r="A257" s="261"/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</row>
    <row r="258" ht="12.75" customHeight="1">
      <c r="A258" s="261"/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</row>
    <row r="259" ht="12.75" customHeight="1">
      <c r="A259" s="261"/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</row>
    <row r="260" ht="12.75" customHeight="1">
      <c r="A260" s="261"/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</row>
    <row r="261" ht="12.75" customHeight="1">
      <c r="A261" s="261"/>
      <c r="B261" s="261"/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</row>
    <row r="262" ht="12.75" customHeight="1">
      <c r="A262" s="261"/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</row>
    <row r="263" ht="12.75" customHeight="1">
      <c r="A263" s="261"/>
      <c r="B263" s="261"/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</row>
    <row r="264" ht="12.75" customHeight="1">
      <c r="A264" s="261"/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</row>
    <row r="265" ht="12.75" customHeight="1">
      <c r="A265" s="261"/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</row>
    <row r="266" ht="12.75" customHeight="1">
      <c r="A266" s="261"/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</row>
    <row r="267" ht="12.75" customHeight="1">
      <c r="A267" s="261"/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</row>
    <row r="268" ht="12.75" customHeight="1">
      <c r="A268" s="261"/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</row>
    <row r="269" ht="12.75" customHeight="1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</row>
    <row r="270" ht="12.75" customHeight="1">
      <c r="A270" s="261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</row>
    <row r="271" ht="12.75" customHeight="1">
      <c r="A271" s="261"/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</row>
    <row r="272" ht="12.75" customHeight="1">
      <c r="A272" s="261"/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</row>
    <row r="273" ht="12.75" customHeight="1">
      <c r="A273" s="261"/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</row>
    <row r="274" ht="12.75" customHeight="1">
      <c r="A274" s="261"/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</row>
    <row r="275" ht="12.75" customHeight="1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</row>
    <row r="276" ht="12.75" customHeight="1">
      <c r="A276" s="261"/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</row>
    <row r="277" ht="12.75" customHeight="1">
      <c r="A277" s="261"/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</row>
    <row r="278" ht="12.75" customHeight="1">
      <c r="A278" s="261"/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</row>
    <row r="279" ht="12.75" customHeight="1">
      <c r="A279" s="261"/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</row>
    <row r="280" ht="12.75" customHeight="1">
      <c r="A280" s="261"/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</row>
    <row r="281" ht="12.75" customHeight="1">
      <c r="A281" s="261"/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</row>
    <row r="282" ht="12.75" customHeight="1">
      <c r="A282" s="261"/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</row>
    <row r="283" ht="12.75" customHeight="1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</row>
    <row r="284" ht="12.75" customHeight="1">
      <c r="A284" s="261"/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</row>
    <row r="285" ht="12.75" customHeight="1">
      <c r="A285" s="261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</row>
    <row r="286" ht="12.75" customHeight="1">
      <c r="A286" s="261"/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</row>
    <row r="287" ht="12.75" customHeight="1">
      <c r="A287" s="261"/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</row>
    <row r="288" ht="12.75" customHeight="1">
      <c r="A288" s="261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</row>
    <row r="289" ht="12.75" customHeight="1">
      <c r="A289" s="261"/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905511811023622" right="0.5118110236220472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2000-12-13T10:02:50Z</dcterms:created>
  <dc:creator>Flavia Burmeister Martins</dc:creator>
</cp:coreProperties>
</file>