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h Limpeza e Higienização LP" sheetId="1" r:id="rId4"/>
  </sheets>
  <definedNames/>
  <calcPr/>
  <extLst>
    <ext uri="GoogleSheetsCustomDataVersion1">
      <go:sheetsCustomData xmlns:go="http://customooxmlschemas.google.com/" r:id="rId5" roundtripDataSignature="AMtx7mi7zttPt5p9PSwrpuUjcul/wZegSQ=="/>
    </ext>
  </extLst>
</workbook>
</file>

<file path=xl/sharedStrings.xml><?xml version="1.0" encoding="utf-8"?>
<sst xmlns="http://schemas.openxmlformats.org/spreadsheetml/2006/main" count="189" uniqueCount="139">
  <si>
    <t>PLANILHA - LIMPEZA E HIGIENIZAÇÃO - SMTDS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</si>
  <si>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</si>
  <si>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</si>
  <si>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</si>
  <si>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</si>
  <si>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</si>
  <si>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</si>
  <si>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</si>
  <si>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</si>
  <si>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</si>
  <si>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RS005021/2021</t>
  </si>
  <si>
    <t>Data base</t>
  </si>
  <si>
    <t>1º de janeiro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</si>
  <si>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</si>
  <si>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</si>
  <si>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</si>
  <si>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</si>
  <si>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</si>
  <si>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</si>
  <si>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</si>
  <si>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</si>
  <si>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</si>
  <si>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</si>
  <si>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</si>
  <si>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</si>
  <si>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</si>
  <si>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</si>
  <si>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</si>
  <si>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</si>
  <si>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</si>
  <si>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</si>
  <si>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</si>
  <si>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</si>
  <si>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</si>
  <si>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</si>
  <si>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</si>
  <si>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</si>
  <si>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</si>
  <si>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</si>
  <si>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</si>
  <si>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</si>
  <si>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</si>
  <si>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</si>
  <si>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</si>
  <si>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</si>
  <si>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</si>
  <si>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</si>
  <si>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</si>
  <si>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</si>
  <si>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</si>
  <si>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</si>
  <si>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</si>
  <si>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LIMPEZA 200H - SIMPLES NACIONAL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</si>
  <si>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</si>
  <si>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</si>
  <si>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</si>
  <si>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</si>
  <si>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</si>
  <si>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</si>
  <si>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</si>
  <si>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</si>
  <si>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</si>
  <si>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</si>
  <si>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</si>
  <si>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</si>
  <si>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</si>
  <si>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</si>
  <si>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</si>
  <si>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</si>
  <si>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</si>
  <si>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</si>
  <si>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</si>
  <si>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</si>
  <si>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</si>
  <si>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</si>
  <si>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</si>
  <si>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</si>
  <si>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</si>
  <si>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</si>
  <si>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</si>
  <si>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</si>
  <si>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</si>
  <si>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</si>
  <si>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</si>
  <si>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</si>
  <si>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</si>
  <si>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</si>
  <si>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</si>
  <si>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</si>
  <si>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</si>
  <si>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</si>
  <si>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</si>
  <si>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</si>
  <si>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</si>
  <si>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</si>
  <si>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</si>
  <si>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</si>
  <si>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</si>
  <si>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</si>
  <si>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</si>
  <si>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</si>
  <si>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</si>
  <si>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</si>
  <si>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</si>
  <si>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</si>
  <si>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</si>
  <si>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</si>
  <si>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</si>
  <si>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</si>
  <si>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</si>
  <si>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Calça em tecido oxford</t>
  </si>
  <si>
    <t>Camiseta tecido 100% algodão</t>
  </si>
  <si>
    <t>Botina bico aço com elástico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</si>
  <si>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</si>
  <si>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</si>
  <si>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</si>
  <si>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</si>
  <si>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</si>
  <si>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</si>
  <si>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</si>
  <si>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</si>
  <si>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</si>
  <si>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</si>
  <si>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</si>
  <si>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</si>
  <si>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</si>
  <si>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</si>
  <si>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</si>
  <si>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</si>
  <si>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</si>
  <si>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</si>
  <si>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</si>
  <si>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</si>
  <si>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mês</t>
  </si>
  <si>
    <t>Custo estimado da contratação</t>
  </si>
  <si>
    <t>Postos de trabalho</t>
  </si>
  <si>
    <t>R$ mês</t>
  </si>
  <si>
    <t>R$ anual</t>
  </si>
  <si>
    <t>Postos de trabalho - SMTDS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</si>
</sst>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  <numFmt numFmtId="172" formatCode="0.0000%"/>
  </numFmts>
  <fonts count="17">
    <font>
      <sz val="11.0"/>
      <color theme="1"/>
      <name val="Calibri"/>
      <scheme val="minor"/>
    </font>
    <font>
      <b/>
      <sz val="12.0"/>
      <color rgb="FF000000"/>
      <name val="Calibri"/>
    </font>
    <font>
      <b/>
      <sz val="11.0"/>
      <color rgb="FF000000"/>
      <name val="Calibri"/>
    </font>
    <font>
      <sz val="11.0"/>
      <color theme="1"/>
      <name val="Calibri"/>
    </font>
    <font>
      <b/>
      <sz val="12.0"/>
      <color theme="1"/>
      <name val="Calibri"/>
    </font>
    <font/>
    <font>
      <sz val="11.0"/>
      <color rgb="FF000000"/>
      <name val="Calibri"/>
    </font>
    <font>
      <sz val="12.0"/>
      <color rgb="FF000000"/>
      <name val="Calibri"/>
    </font>
    <font>
      <b/>
      <sz val="11.0"/>
      <color theme="1"/>
      <name val="Calibri"/>
    </font>
    <font>
      <sz val="11.0"/>
      <color rgb="FFFF0000"/>
      <name val="Calibri"/>
    </font>
    <font>
      <b/>
      <sz val="11.0"/>
      <color rgb="FFFF0000"/>
      <name val="Calibri"/>
    </font>
    <font>
      <sz val="26.0"/>
      <color rgb="FFFF0000"/>
      <name val="Calibri"/>
    </font>
    <font>
      <b/>
      <sz val="9.0"/>
      <color theme="1"/>
      <name val="Calibri"/>
    </font>
    <font>
      <sz val="9.0"/>
      <color theme="1"/>
      <name val="Calibri"/>
    </font>
    <font>
      <sz val="10.0"/>
      <color theme="1"/>
      <name val="Calibri"/>
    </font>
    <font>
      <sz val="9.0"/>
      <color rgb="FF000000"/>
      <name val="Calibri"/>
    </font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Font="1"/>
    <xf borderId="1" fillId="0" fontId="4" numFmtId="0" xfId="0" applyAlignment="1" applyBorder="1" applyFont="1">
      <alignment horizontal="center"/>
    </xf>
    <xf borderId="1" fillId="0" fontId="5" numFmtId="0" xfId="0" applyBorder="1" applyFont="1"/>
    <xf borderId="2" fillId="0" fontId="2" numFmtId="0" xfId="0" applyAlignment="1" applyBorder="1" applyFont="1">
      <alignment horizontal="left"/>
    </xf>
    <xf borderId="3" fillId="0" fontId="5" numFmtId="0" xfId="0" applyBorder="1" applyFont="1"/>
    <xf borderId="4" fillId="0" fontId="5" numFmtId="0" xfId="0" applyBorder="1" applyFont="1"/>
    <xf borderId="0" fillId="0" fontId="2" numFmtId="0" xfId="0" applyAlignment="1" applyFont="1">
      <alignment horizontal="left"/>
    </xf>
    <xf borderId="2" fillId="0" fontId="3" numFmtId="0" xfId="0" applyAlignment="1" applyBorder="1" applyFont="1">
      <alignment horizontal="left"/>
    </xf>
    <xf borderId="0" fillId="0" fontId="3" numFmtId="0" xfId="0" applyAlignment="1" applyFont="1">
      <alignment horizontal="left"/>
    </xf>
    <xf borderId="5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/>
    </xf>
    <xf borderId="4" fillId="0" fontId="3" numFmtId="0" xfId="0" applyAlignment="1" applyBorder="1" applyFont="1">
      <alignment horizontal="left"/>
    </xf>
    <xf borderId="2" fillId="0" fontId="3" numFmtId="0" xfId="0" applyBorder="1" applyFont="1"/>
    <xf borderId="4" fillId="0" fontId="3" numFmtId="0" xfId="0" applyBorder="1" applyFont="1"/>
    <xf borderId="2" fillId="0" fontId="3" numFmtId="164" xfId="0" applyAlignment="1" applyBorder="1" applyFont="1" applyNumberFormat="1">
      <alignment horizontal="left"/>
    </xf>
    <xf borderId="0" fillId="0" fontId="3" numFmtId="2" xfId="0" applyFont="1" applyNumberFormat="1"/>
    <xf borderId="0" fillId="0" fontId="3" numFmtId="0" xfId="0" applyAlignment="1" applyFont="1">
      <alignment horizontal="right"/>
    </xf>
    <xf borderId="5" fillId="0" fontId="2" numFmtId="0" xfId="0" applyAlignment="1" applyBorder="1" applyFont="1">
      <alignment horizontal="center"/>
    </xf>
    <xf borderId="6" fillId="0" fontId="3" numFmtId="0" xfId="0" applyAlignment="1" applyBorder="1" applyFont="1">
      <alignment horizontal="center"/>
    </xf>
    <xf borderId="7" fillId="0" fontId="5" numFmtId="0" xfId="0" applyBorder="1" applyFont="1"/>
    <xf borderId="5" fillId="2" fontId="3" numFmtId="0" xfId="0" applyAlignment="1" applyBorder="1" applyFill="1" applyFont="1">
      <alignment horizontal="center"/>
    </xf>
    <xf borderId="5" fillId="0" fontId="3" numFmtId="165" xfId="0" applyAlignment="1" applyBorder="1" applyFont="1" applyNumberFormat="1">
      <alignment horizontal="center" vertical="center"/>
    </xf>
    <xf borderId="5" fillId="2" fontId="3" numFmtId="10" xfId="0" applyAlignment="1" applyBorder="1" applyFont="1" applyNumberFormat="1">
      <alignment horizontal="right"/>
    </xf>
    <xf borderId="0" fillId="0" fontId="3" numFmtId="0" xfId="0" applyAlignment="1" applyFont="1">
      <alignment horizontal="center"/>
    </xf>
    <xf borderId="2" fillId="0" fontId="3" numFmtId="0" xfId="0" applyAlignment="1" applyBorder="1" applyFont="1">
      <alignment horizontal="center"/>
    </xf>
    <xf borderId="5" fillId="0" fontId="3" numFmtId="2" xfId="0" applyAlignment="1" applyBorder="1" applyFont="1" applyNumberFormat="1">
      <alignment horizontal="right" readingOrder="0"/>
    </xf>
    <xf borderId="5" fillId="2" fontId="3" numFmtId="9" xfId="0" applyAlignment="1" applyBorder="1" applyFont="1" applyNumberFormat="1">
      <alignment horizontal="right"/>
    </xf>
    <xf borderId="4" fillId="0" fontId="3" numFmtId="0" xfId="0" applyAlignment="1" applyBorder="1" applyFont="1">
      <alignment horizontal="center"/>
    </xf>
    <xf borderId="5" fillId="0" fontId="3" numFmtId="0" xfId="0" applyAlignment="1" applyBorder="1" applyFont="1">
      <alignment horizontal="center"/>
    </xf>
    <xf borderId="5" fillId="0" fontId="3" numFmtId="2" xfId="0" applyAlignment="1" applyBorder="1" applyFont="1" applyNumberFormat="1">
      <alignment horizontal="right"/>
    </xf>
    <xf borderId="5" fillId="0" fontId="3" numFmtId="9" xfId="0" applyAlignment="1" applyBorder="1" applyFont="1" applyNumberFormat="1">
      <alignment horizontal="right"/>
    </xf>
    <xf borderId="0" fillId="0" fontId="3" numFmtId="9" xfId="0" applyAlignment="1" applyFont="1" applyNumberFormat="1">
      <alignment horizontal="center"/>
    </xf>
    <xf borderId="0" fillId="0" fontId="6" numFmtId="0" xfId="0" applyFont="1"/>
    <xf borderId="5" fillId="0" fontId="2" numFmtId="0" xfId="0" applyAlignment="1" applyBorder="1" applyFont="1">
      <alignment horizontal="center" shrinkToFit="0" wrapText="1"/>
    </xf>
    <xf borderId="5" fillId="0" fontId="3" numFmtId="0" xfId="0" applyBorder="1" applyFont="1"/>
    <xf borderId="5" fillId="0" fontId="6" numFmtId="0" xfId="0" applyAlignment="1" applyBorder="1" applyFont="1">
      <alignment horizontal="center"/>
    </xf>
    <xf borderId="4" fillId="0" fontId="6" numFmtId="0" xfId="0" applyBorder="1" applyFont="1"/>
    <xf borderId="0" fillId="0" fontId="3" numFmtId="165" xfId="0" applyFont="1" applyNumberFormat="1"/>
    <xf borderId="2" fillId="0" fontId="6" numFmtId="0" xfId="0" applyAlignment="1" applyBorder="1" applyFont="1">
      <alignment horizontal="left"/>
    </xf>
    <xf borderId="5" fillId="0" fontId="6" numFmtId="0" xfId="0" applyBorder="1" applyFont="1"/>
    <xf borderId="0" fillId="0" fontId="6" numFmtId="10" xfId="0" applyAlignment="1" applyFont="1" applyNumberFormat="1">
      <alignment horizontal="right" vertical="bottom"/>
    </xf>
    <xf borderId="0" fillId="0" fontId="3" numFmtId="166" xfId="0" applyAlignment="1" applyFont="1" applyNumberFormat="1">
      <alignment horizontal="left"/>
    </xf>
    <xf borderId="5" fillId="0" fontId="6" numFmtId="10" xfId="0" applyAlignment="1" applyBorder="1" applyFont="1" applyNumberFormat="1">
      <alignment horizontal="right" vertical="bottom"/>
    </xf>
    <xf borderId="5" fillId="0" fontId="6" numFmtId="10" xfId="0" applyBorder="1" applyFont="1" applyNumberFormat="1"/>
    <xf borderId="6" fillId="0" fontId="6" numFmtId="0" xfId="0" applyBorder="1" applyFont="1"/>
    <xf borderId="8" fillId="0" fontId="6" numFmtId="0" xfId="0" applyBorder="1" applyFont="1"/>
    <xf borderId="8" fillId="0" fontId="6" numFmtId="10" xfId="0" applyBorder="1" applyFont="1" applyNumberFormat="1"/>
    <xf borderId="9" fillId="0" fontId="2" numFmtId="0" xfId="0" applyAlignment="1" applyBorder="1" applyFont="1">
      <alignment horizontal="left" shrinkToFit="0" wrapText="1"/>
    </xf>
    <xf borderId="10" fillId="0" fontId="5" numFmtId="0" xfId="0" applyBorder="1" applyFont="1"/>
    <xf borderId="0" fillId="0" fontId="2" numFmtId="0" xfId="0" applyAlignment="1" applyFont="1">
      <alignment horizontal="left" shrinkToFit="0" wrapText="1"/>
    </xf>
    <xf borderId="11" fillId="0" fontId="2" numFmtId="0" xfId="0" applyAlignment="1" applyBorder="1" applyFont="1">
      <alignment horizontal="center" shrinkToFit="0" wrapText="1"/>
    </xf>
    <xf borderId="12" fillId="0" fontId="2" numFmtId="0" xfId="0" applyAlignment="1" applyBorder="1" applyFont="1">
      <alignment horizontal="center" shrinkToFit="0" wrapText="1"/>
    </xf>
    <xf borderId="13" fillId="0" fontId="5" numFmtId="0" xfId="0" applyBorder="1" applyFont="1"/>
    <xf borderId="0" fillId="0" fontId="2" numFmtId="0" xfId="0" applyAlignment="1" applyFont="1">
      <alignment horizontal="center" shrinkToFit="0" wrapText="1"/>
    </xf>
    <xf borderId="14" fillId="0" fontId="5" numFmtId="0" xfId="0" applyBorder="1" applyFont="1"/>
    <xf borderId="15" fillId="0" fontId="2" numFmtId="0" xfId="0" applyAlignment="1" applyBorder="1" applyFont="1">
      <alignment horizontal="center" shrinkToFit="0" wrapText="1"/>
    </xf>
    <xf borderId="14" fillId="0" fontId="3" numFmtId="0" xfId="0" applyAlignment="1" applyBorder="1" applyFont="1">
      <alignment horizontal="left" shrinkToFit="0" wrapText="1"/>
    </xf>
    <xf borderId="15" fillId="0" fontId="3" numFmtId="0" xfId="0" applyAlignment="1" applyBorder="1" applyFont="1">
      <alignment horizontal="center" shrinkToFit="0" wrapText="1"/>
    </xf>
    <xf borderId="15" fillId="0" fontId="3" numFmtId="10" xfId="0" applyAlignment="1" applyBorder="1" applyFont="1" applyNumberFormat="1">
      <alignment horizontal="center" shrinkToFit="0" wrapText="1"/>
    </xf>
    <xf borderId="15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14" fillId="0" fontId="3" numFmtId="0" xfId="0" applyAlignment="1" applyBorder="1" applyFont="1">
      <alignment shrinkToFit="0" wrapText="1"/>
    </xf>
    <xf borderId="15" fillId="0" fontId="3" numFmtId="167" xfId="0" applyAlignment="1" applyBorder="1" applyFont="1" applyNumberFormat="1">
      <alignment shrinkToFit="0" wrapText="1"/>
    </xf>
    <xf borderId="0" fillId="0" fontId="3" numFmtId="167" xfId="0" applyAlignment="1" applyFont="1" applyNumberFormat="1">
      <alignment shrinkToFit="0" wrapText="1"/>
    </xf>
    <xf borderId="16" fillId="0" fontId="3" numFmtId="0" xfId="0" applyAlignment="1" applyBorder="1" applyFont="1">
      <alignment shrinkToFit="0" wrapText="1"/>
    </xf>
    <xf borderId="17" fillId="0" fontId="3" numFmtId="0" xfId="0" applyAlignment="1" applyBorder="1" applyFont="1">
      <alignment horizontal="center" shrinkToFit="0" wrapText="1"/>
    </xf>
    <xf borderId="17" fillId="0" fontId="3" numFmtId="10" xfId="0" applyAlignment="1" applyBorder="1" applyFont="1" applyNumberFormat="1">
      <alignment horizontal="center" shrinkToFit="0" wrapText="1"/>
    </xf>
    <xf borderId="17" fillId="0" fontId="3" numFmtId="167" xfId="0" applyAlignment="1" applyBorder="1" applyFont="1" applyNumberFormat="1">
      <alignment shrinkToFit="0" wrapText="1"/>
    </xf>
    <xf borderId="5" fillId="0" fontId="3" numFmtId="0" xfId="0" applyAlignment="1" applyBorder="1" applyFont="1">
      <alignment shrinkToFit="0" wrapText="1"/>
    </xf>
    <xf borderId="5" fillId="0" fontId="3" numFmtId="0" xfId="0" applyAlignment="1" applyBorder="1" applyFont="1">
      <alignment horizontal="center" shrinkToFit="0" wrapText="1"/>
    </xf>
    <xf borderId="5" fillId="0" fontId="3" numFmtId="10" xfId="0" applyAlignment="1" applyBorder="1" applyFont="1" applyNumberFormat="1">
      <alignment horizontal="center" shrinkToFit="0" wrapText="1"/>
    </xf>
    <xf borderId="5" fillId="0" fontId="3" numFmtId="167" xfId="0" applyAlignment="1" applyBorder="1" applyFont="1" applyNumberFormat="1">
      <alignment shrinkToFit="0" wrapText="1"/>
    </xf>
    <xf borderId="17" fillId="0" fontId="3" numFmtId="0" xfId="0" applyAlignment="1" applyBorder="1" applyFont="1">
      <alignment shrinkToFit="0" wrapText="1"/>
    </xf>
    <xf borderId="2" fillId="0" fontId="2" numFmtId="0" xfId="0" applyAlignment="1" applyBorder="1" applyFont="1">
      <alignment horizontal="right"/>
    </xf>
    <xf borderId="5" fillId="0" fontId="2" numFmtId="0" xfId="0" applyBorder="1" applyFont="1"/>
    <xf borderId="6" fillId="0" fontId="2" numFmtId="0" xfId="0" applyAlignment="1" applyBorder="1" applyFont="1">
      <alignment horizontal="right"/>
    </xf>
    <xf borderId="8" fillId="0" fontId="2" numFmtId="0" xfId="0" applyAlignment="1" applyBorder="1" applyFont="1">
      <alignment horizontal="right"/>
    </xf>
    <xf borderId="2" fillId="0" fontId="7" numFmtId="0" xfId="0" applyBorder="1" applyFont="1"/>
    <xf borderId="4" fillId="2" fontId="2" numFmtId="1" xfId="0" applyAlignment="1" applyBorder="1" applyFont="1" applyNumberFormat="1">
      <alignment horizontal="right"/>
    </xf>
    <xf borderId="2" fillId="0" fontId="7" numFmtId="0" xfId="0" applyAlignment="1" applyBorder="1" applyFont="1">
      <alignment horizontal="left"/>
    </xf>
    <xf borderId="5" fillId="2" fontId="2" numFmtId="1" xfId="0" applyAlignment="1" applyBorder="1" applyFont="1" applyNumberFormat="1">
      <alignment horizontal="right"/>
    </xf>
    <xf borderId="5" fillId="2" fontId="8" numFmtId="1" xfId="0" applyAlignment="1" applyBorder="1" applyFont="1" applyNumberFormat="1">
      <alignment horizontal="right"/>
    </xf>
    <xf borderId="0" fillId="0" fontId="9" numFmtId="0" xfId="0" applyFont="1"/>
    <xf borderId="2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/>
    </xf>
    <xf borderId="18" fillId="0" fontId="2" numFmtId="0" xfId="0" applyAlignment="1" applyBorder="1" applyFont="1">
      <alignment horizontal="center"/>
    </xf>
    <xf borderId="3" fillId="2" fontId="2" numFmtId="1" xfId="0" applyAlignment="1" applyBorder="1" applyFont="1" applyNumberFormat="1">
      <alignment horizontal="center"/>
    </xf>
    <xf borderId="5" fillId="0" fontId="2" numFmtId="0" xfId="0" applyAlignment="1" applyBorder="1" applyFont="1">
      <alignment horizontal="right"/>
    </xf>
    <xf borderId="18" fillId="0" fontId="3" numFmtId="0" xfId="0" applyBorder="1" applyFont="1"/>
    <xf borderId="5" fillId="2" fontId="6" numFmtId="165" xfId="0" applyBorder="1" applyFont="1" applyNumberFormat="1"/>
    <xf borderId="0" fillId="0" fontId="6" numFmtId="165" xfId="0" applyFont="1" applyNumberFormat="1"/>
    <xf borderId="5" fillId="2" fontId="6" numFmtId="0" xfId="0" applyBorder="1" applyFont="1"/>
    <xf borderId="0" fillId="0" fontId="9" numFmtId="165" xfId="0" applyFont="1" applyNumberFormat="1"/>
    <xf borderId="5" fillId="2" fontId="2" numFmtId="165" xfId="0" applyBorder="1" applyFont="1" applyNumberFormat="1"/>
    <xf borderId="0" fillId="0" fontId="2" numFmtId="165" xfId="0" applyFont="1" applyNumberFormat="1"/>
    <xf borderId="0" fillId="0" fontId="3" numFmtId="167" xfId="0" applyFont="1" applyNumberFormat="1"/>
    <xf borderId="0" fillId="0" fontId="3" numFmtId="10" xfId="0" applyFont="1" applyNumberFormat="1"/>
    <xf borderId="5" fillId="2" fontId="6" numFmtId="10" xfId="0" applyBorder="1" applyFont="1" applyNumberFormat="1"/>
    <xf borderId="0" fillId="0" fontId="9" numFmtId="10" xfId="0" applyFont="1" applyNumberFormat="1"/>
    <xf borderId="0" fillId="0" fontId="10" numFmtId="0" xfId="0" applyAlignment="1" applyFont="1">
      <alignment horizontal="center"/>
    </xf>
    <xf borderId="5" fillId="0" fontId="6" numFmtId="168" xfId="0" applyBorder="1" applyFont="1" applyNumberFormat="1"/>
    <xf borderId="0" fillId="0" fontId="9" numFmtId="168" xfId="0" applyFont="1" applyNumberFormat="1"/>
    <xf borderId="0" fillId="0" fontId="6" numFmtId="168" xfId="0" applyFont="1" applyNumberFormat="1"/>
    <xf borderId="0" fillId="0" fontId="9" numFmtId="9" xfId="0" applyFont="1" applyNumberFormat="1"/>
    <xf borderId="5" fillId="0" fontId="3" numFmtId="10" xfId="0" applyBorder="1" applyFont="1" applyNumberFormat="1"/>
    <xf borderId="5" fillId="2" fontId="2" numFmtId="10" xfId="0" applyBorder="1" applyFont="1" applyNumberFormat="1"/>
    <xf borderId="5" fillId="2" fontId="2" numFmtId="168" xfId="0" applyBorder="1" applyFont="1" applyNumberFormat="1"/>
    <xf borderId="0" fillId="0" fontId="2" numFmtId="168" xfId="0" applyFont="1" applyNumberFormat="1"/>
    <xf borderId="5" fillId="2" fontId="3" numFmtId="10" xfId="0" applyBorder="1" applyFont="1" applyNumberFormat="1"/>
    <xf borderId="5" fillId="2" fontId="6" numFmtId="168" xfId="0" applyBorder="1" applyFont="1" applyNumberFormat="1"/>
    <xf borderId="0" fillId="0" fontId="3" numFmtId="9" xfId="0" applyFont="1" applyNumberFormat="1"/>
    <xf borderId="2" fillId="0" fontId="6" numFmtId="0" xfId="0" applyAlignment="1" applyBorder="1" applyFont="1">
      <alignment horizontal="center"/>
    </xf>
    <xf borderId="5" fillId="2" fontId="6" numFmtId="168" xfId="0" applyAlignment="1" applyBorder="1" applyFont="1" applyNumberFormat="1">
      <alignment horizontal="right"/>
    </xf>
    <xf borderId="0" fillId="0" fontId="6" numFmtId="4" xfId="0" applyFont="1" applyNumberFormat="1"/>
    <xf borderId="0" fillId="3" fontId="6" numFmtId="168" xfId="0" applyAlignment="1" applyFill="1" applyFont="1" applyNumberFormat="1">
      <alignment horizontal="right"/>
    </xf>
    <xf borderId="0" fillId="0" fontId="6" numFmtId="168" xfId="0" applyAlignment="1" applyFont="1" applyNumberFormat="1">
      <alignment horizontal="right"/>
    </xf>
    <xf borderId="5" fillId="0" fontId="6" numFmtId="168" xfId="0" applyAlignment="1" applyBorder="1" applyFont="1" applyNumberFormat="1">
      <alignment horizontal="right"/>
    </xf>
    <xf borderId="5" fillId="2" fontId="2" numFmtId="168" xfId="0" applyAlignment="1" applyBorder="1" applyFont="1" applyNumberFormat="1">
      <alignment horizontal="right"/>
    </xf>
    <xf borderId="0" fillId="0" fontId="2" numFmtId="168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5" fillId="2" fontId="3" numFmtId="4" xfId="0" applyBorder="1" applyFont="1" applyNumberFormat="1"/>
    <xf borderId="0" fillId="0" fontId="3" numFmtId="4" xfId="0" applyFont="1" applyNumberFormat="1"/>
    <xf borderId="5" fillId="2" fontId="2" numFmtId="4" xfId="0" applyBorder="1" applyFont="1" applyNumberFormat="1"/>
    <xf borderId="0" fillId="0" fontId="2" numFmtId="4" xfId="0" applyFont="1" applyNumberFormat="1"/>
    <xf borderId="3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/>
    </xf>
    <xf borderId="2" fillId="0" fontId="8" numFmtId="0" xfId="0" applyAlignment="1" applyBorder="1" applyFont="1">
      <alignment horizontal="left"/>
    </xf>
    <xf borderId="5" fillId="0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0" fillId="0" fontId="11" numFmtId="0" xfId="0" applyFont="1"/>
    <xf borderId="5" fillId="2" fontId="3" numFmtId="165" xfId="0" applyBorder="1" applyFont="1" applyNumberFormat="1"/>
    <xf borderId="2" fillId="0" fontId="3" numFmtId="0" xfId="0" applyAlignment="1" applyBorder="1" applyFont="1">
      <alignment horizontal="left" shrinkToFit="0" wrapText="1"/>
    </xf>
    <xf borderId="5" fillId="2" fontId="3" numFmtId="9" xfId="0" applyAlignment="1" applyBorder="1" applyFont="1" applyNumberFormat="1">
      <alignment horizontal="center"/>
    </xf>
    <xf borderId="5" fillId="2" fontId="3" numFmtId="2" xfId="0" applyBorder="1" applyFont="1" applyNumberFormat="1"/>
    <xf borderId="2" fillId="0" fontId="8" numFmtId="0" xfId="0" applyAlignment="1" applyBorder="1" applyFont="1">
      <alignment horizontal="right" shrinkToFit="0" wrapText="1"/>
    </xf>
    <xf borderId="5" fillId="0" fontId="3" numFmtId="9" xfId="0" applyAlignment="1" applyBorder="1" applyFont="1" applyNumberFormat="1">
      <alignment horizontal="center"/>
    </xf>
    <xf borderId="5" fillId="2" fontId="8" numFmtId="2" xfId="0" applyBorder="1" applyFont="1" applyNumberFormat="1"/>
    <xf borderId="0" fillId="0" fontId="8" numFmtId="2" xfId="0" applyFont="1" applyNumberFormat="1"/>
    <xf borderId="0" fillId="0" fontId="3" numFmtId="169" xfId="0" applyFont="1" applyNumberFormat="1"/>
    <xf borderId="0" fillId="0" fontId="2" numFmtId="0" xfId="0" applyAlignment="1" applyFont="1">
      <alignment horizontal="right" shrinkToFit="0" wrapText="1"/>
    </xf>
    <xf borderId="0" fillId="0" fontId="6" numFmtId="9" xfId="0" applyAlignment="1" applyFont="1" applyNumberFormat="1">
      <alignment horizontal="center"/>
    </xf>
    <xf borderId="0" fillId="0" fontId="2" numFmtId="2" xfId="0" applyFont="1" applyNumberFormat="1"/>
    <xf borderId="5" fillId="0" fontId="3" numFmtId="2" xfId="0" applyBorder="1" applyFont="1" applyNumberFormat="1"/>
    <xf borderId="5" fillId="2" fontId="6" numFmtId="2" xfId="0" applyAlignment="1" applyBorder="1" applyFont="1" applyNumberFormat="1">
      <alignment horizontal="right"/>
    </xf>
    <xf borderId="2" fillId="0" fontId="2" numFmtId="0" xfId="0" applyAlignment="1" applyBorder="1" applyFont="1">
      <alignment horizontal="left" shrinkToFit="0" wrapText="1"/>
    </xf>
    <xf borderId="2" fillId="0" fontId="3" numFmtId="0" xfId="0" applyAlignment="1" applyBorder="1" applyFont="1">
      <alignment horizontal="center" shrinkToFit="0" wrapText="1"/>
    </xf>
    <xf borderId="5" fillId="2" fontId="9" numFmtId="2" xfId="0" applyBorder="1" applyFont="1" applyNumberFormat="1"/>
    <xf borderId="0" fillId="0" fontId="9" numFmtId="2" xfId="0" applyFont="1" applyNumberFormat="1"/>
    <xf borderId="0" fillId="0" fontId="7" numFmtId="0" xfId="0" applyFont="1"/>
    <xf borderId="2" fillId="0" fontId="2" numFmtId="0" xfId="0" applyAlignment="1" applyBorder="1" applyFont="1">
      <alignment horizontal="right" shrinkToFit="0" wrapText="1"/>
    </xf>
    <xf borderId="5" fillId="2" fontId="10" numFmtId="2" xfId="0" applyBorder="1" applyFont="1" applyNumberFormat="1"/>
    <xf borderId="0" fillId="0" fontId="10" numFmtId="2" xfId="0" applyFont="1" applyNumberFormat="1"/>
    <xf borderId="3" fillId="0" fontId="2" numFmtId="0" xfId="0" applyAlignment="1" applyBorder="1" applyFont="1">
      <alignment horizontal="right" shrinkToFit="0" wrapText="1"/>
    </xf>
    <xf borderId="4" fillId="0" fontId="2" numFmtId="0" xfId="0" applyAlignment="1" applyBorder="1" applyFont="1">
      <alignment horizontal="right" shrinkToFit="0" wrapText="1"/>
    </xf>
    <xf borderId="5" fillId="0" fontId="10" numFmtId="2" xfId="0" applyBorder="1" applyFont="1" applyNumberFormat="1"/>
    <xf borderId="2" fillId="0" fontId="2" numFmtId="0" xfId="0" applyAlignment="1" applyBorder="1" applyFont="1">
      <alignment horizontal="center" shrinkToFit="0" wrapText="1"/>
    </xf>
    <xf borderId="5" fillId="2" fontId="2" numFmtId="2" xfId="0" applyBorder="1" applyFont="1" applyNumberFormat="1"/>
    <xf borderId="6" fillId="0" fontId="2" numFmtId="0" xfId="0" applyAlignment="1" applyBorder="1" applyFont="1">
      <alignment horizontal="left"/>
    </xf>
    <xf borderId="8" fillId="0" fontId="5" numFmtId="0" xfId="0" applyBorder="1" applyFont="1"/>
    <xf borderId="2" fillId="0" fontId="12" numFmtId="0" xfId="0" applyAlignment="1" applyBorder="1" applyFont="1">
      <alignment horizontal="center"/>
    </xf>
    <xf borderId="5" fillId="0" fontId="12" numFmtId="0" xfId="0" applyAlignment="1" applyBorder="1" applyFont="1">
      <alignment horizontal="center" shrinkToFit="0" wrapText="1"/>
    </xf>
    <xf borderId="19" fillId="0" fontId="12" numFmtId="0" xfId="0" applyAlignment="1" applyBorder="1" applyFont="1">
      <alignment horizontal="center" shrinkToFit="0" wrapText="1"/>
    </xf>
    <xf borderId="2" fillId="0" fontId="12" numFmtId="0" xfId="0" applyAlignment="1" applyBorder="1" applyFont="1">
      <alignment horizontal="center" shrinkToFit="0" wrapText="1"/>
    </xf>
    <xf borderId="5" fillId="2" fontId="12" numFmtId="2" xfId="0" applyAlignment="1" applyBorder="1" applyFont="1" applyNumberFormat="1">
      <alignment horizontal="center" shrinkToFit="0" wrapText="1"/>
    </xf>
    <xf borderId="20" fillId="0" fontId="5" numFmtId="0" xfId="0" applyBorder="1" applyFont="1"/>
    <xf borderId="5" fillId="0" fontId="13" numFmtId="167" xfId="0" applyBorder="1" applyFont="1" applyNumberFormat="1"/>
    <xf borderId="5" fillId="0" fontId="13" numFmtId="0" xfId="0" applyAlignment="1" applyBorder="1" applyFont="1">
      <alignment horizontal="left" shrinkToFit="0" wrapText="1"/>
    </xf>
    <xf borderId="5" fillId="0" fontId="13" numFmtId="167" xfId="0" applyAlignment="1" applyBorder="1" applyFont="1" applyNumberFormat="1">
      <alignment horizontal="center" shrinkToFit="0" wrapText="1"/>
    </xf>
    <xf borderId="5" fillId="0" fontId="13" numFmtId="0" xfId="0" applyAlignment="1" applyBorder="1" applyFont="1">
      <alignment horizontal="center" shrinkToFit="0" wrapText="1"/>
    </xf>
    <xf borderId="5" fillId="0" fontId="13" numFmtId="10" xfId="0" applyAlignment="1" applyBorder="1" applyFont="1" applyNumberFormat="1">
      <alignment horizontal="center" shrinkToFit="0" wrapText="1"/>
    </xf>
    <xf borderId="5" fillId="0" fontId="13" numFmtId="167" xfId="0" applyAlignment="1" applyBorder="1" applyFont="1" applyNumberFormat="1">
      <alignment shrinkToFit="0" wrapText="1"/>
    </xf>
    <xf borderId="5" fillId="0" fontId="13" numFmtId="2" xfId="0" applyBorder="1" applyFont="1" applyNumberFormat="1"/>
    <xf borderId="0" fillId="0" fontId="3" numFmtId="170" xfId="0" applyFont="1" applyNumberFormat="1"/>
    <xf borderId="5" fillId="0" fontId="13" numFmtId="0" xfId="0" applyAlignment="1" applyBorder="1" applyFont="1">
      <alignment shrinkToFit="0" wrapText="1"/>
    </xf>
    <xf borderId="0" fillId="0" fontId="3" numFmtId="171" xfId="0" applyFont="1" applyNumberFormat="1"/>
    <xf borderId="2" fillId="0" fontId="12" numFmtId="0" xfId="0" applyAlignment="1" applyBorder="1" applyFont="1">
      <alignment horizontal="right"/>
    </xf>
    <xf borderId="5" fillId="0" fontId="12" numFmtId="167" xfId="0" applyBorder="1" applyFont="1" applyNumberFormat="1"/>
    <xf borderId="5" fillId="0" fontId="12" numFmtId="2" xfId="0" applyBorder="1" applyFont="1" applyNumberFormat="1"/>
    <xf borderId="2" fillId="3" fontId="8" numFmtId="0" xfId="0" applyAlignment="1" applyBorder="1" applyFont="1">
      <alignment horizontal="center"/>
    </xf>
    <xf borderId="2" fillId="3" fontId="8" numFmtId="0" xfId="0" applyAlignment="1" applyBorder="1" applyFont="1">
      <alignment horizontal="left"/>
    </xf>
    <xf borderId="5" fillId="3" fontId="3" numFmtId="0" xfId="0" applyBorder="1" applyFont="1"/>
    <xf borderId="19" fillId="3" fontId="3" numFmtId="0" xfId="0" applyAlignment="1" applyBorder="1" applyFont="1">
      <alignment horizontal="center"/>
    </xf>
    <xf borderId="5" fillId="3" fontId="3" numFmtId="0" xfId="0" applyAlignment="1" applyBorder="1" applyFont="1">
      <alignment horizontal="center"/>
    </xf>
    <xf borderId="5" fillId="3" fontId="8" numFmtId="0" xfId="0" applyAlignment="1" applyBorder="1" applyFont="1">
      <alignment horizontal="center"/>
    </xf>
    <xf borderId="5" fillId="0" fontId="14" numFmtId="0" xfId="0" applyAlignment="1" applyBorder="1" applyFont="1">
      <alignment horizontal="left" shrinkToFit="0" vertical="center" wrapText="1"/>
    </xf>
    <xf borderId="5" fillId="3" fontId="14" numFmtId="0" xfId="0" applyAlignment="1" applyBorder="1" applyFont="1">
      <alignment horizontal="center"/>
    </xf>
    <xf borderId="5" fillId="3" fontId="14" numFmtId="2" xfId="0" applyAlignment="1" applyBorder="1" applyFont="1" applyNumberFormat="1">
      <alignment horizontal="center"/>
    </xf>
    <xf borderId="5" fillId="3" fontId="14" numFmtId="4" xfId="0" applyAlignment="1" applyBorder="1" applyFont="1" applyNumberFormat="1">
      <alignment horizontal="center"/>
    </xf>
    <xf borderId="5" fillId="3" fontId="14" numFmtId="0" xfId="0" applyAlignment="1" applyBorder="1" applyFont="1">
      <alignment horizontal="center" shrinkToFit="0" wrapText="1"/>
    </xf>
    <xf borderId="21" fillId="4" fontId="15" numFmtId="0" xfId="0" applyAlignment="1" applyBorder="1" applyFill="1" applyFont="1">
      <alignment horizontal="center" shrinkToFit="0" wrapText="1"/>
    </xf>
    <xf borderId="2" fillId="3" fontId="8" numFmtId="0" xfId="0" applyAlignment="1" applyBorder="1" applyFont="1">
      <alignment horizontal="right"/>
    </xf>
    <xf borderId="3" fillId="3" fontId="3" numFmtId="0" xfId="0" applyAlignment="1" applyBorder="1" applyFont="1">
      <alignment horizontal="center"/>
    </xf>
    <xf borderId="5" fillId="3" fontId="8" numFmtId="4" xfId="0" applyAlignment="1" applyBorder="1" applyFont="1" applyNumberFormat="1">
      <alignment horizontal="center"/>
    </xf>
    <xf borderId="0" fillId="0" fontId="16" numFmtId="0" xfId="0" applyAlignment="1" applyFont="1">
      <alignment shrinkToFit="0" wrapText="1"/>
    </xf>
    <xf borderId="5" fillId="2" fontId="6" numFmtId="4" xfId="0" applyBorder="1" applyFont="1" applyNumberFormat="1"/>
    <xf borderId="5" fillId="0" fontId="6" numFmtId="172" xfId="0" applyBorder="1" applyFont="1" applyNumberFormat="1"/>
    <xf borderId="3" fillId="0" fontId="3" numFmtId="0" xfId="0" applyAlignment="1" applyBorder="1" applyFont="1">
      <alignment horizontal="center"/>
    </xf>
    <xf borderId="4" fillId="0" fontId="2" numFmtId="165" xfId="0" applyBorder="1" applyFont="1" applyNumberFormat="1"/>
    <xf borderId="5" fillId="2" fontId="6" numFmtId="2" xfId="0" applyBorder="1" applyFont="1" applyNumberFormat="1"/>
    <xf borderId="0" fillId="0" fontId="6" numFmtId="2" xfId="0" applyFont="1" applyNumberFormat="1"/>
    <xf borderId="4" fillId="2" fontId="2" numFmtId="10" xfId="0" applyBorder="1" applyFont="1" applyNumberFormat="1"/>
    <xf borderId="5" fillId="2" fontId="3" numFmtId="4" xfId="0" applyAlignment="1" applyBorder="1" applyFont="1" applyNumberFormat="1">
      <alignment horizontal="right"/>
    </xf>
    <xf borderId="0" fillId="3" fontId="3" numFmtId="0" xfId="0" applyFont="1"/>
    <xf borderId="5" fillId="2" fontId="3" numFmtId="168" xfId="0" applyBorder="1" applyFont="1" applyNumberFormat="1"/>
    <xf borderId="0" fillId="0" fontId="3" numFmtId="168" xfId="0" applyFont="1" applyNumberFormat="1"/>
    <xf borderId="2" fillId="0" fontId="8" numFmtId="0" xfId="0" applyAlignment="1" applyBorder="1" applyFont="1">
      <alignment horizontal="right"/>
    </xf>
    <xf borderId="5" fillId="2" fontId="8" numFmtId="4" xfId="0" applyBorder="1" applyFont="1" applyNumberFormat="1"/>
    <xf borderId="0" fillId="0" fontId="10" numFmtId="4" xfId="0" applyFont="1" applyNumberFormat="1"/>
    <xf borderId="8" fillId="0" fontId="8" numFmtId="0" xfId="0" applyAlignment="1" applyBorder="1" applyFont="1">
      <alignment horizontal="right"/>
    </xf>
    <xf borderId="0" fillId="0" fontId="8" numFmtId="4" xfId="0" applyFont="1" applyNumberFormat="1"/>
    <xf borderId="2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vertical="center" wrapText="1"/>
    </xf>
    <xf borderId="5" fillId="0" fontId="8" numFmtId="4" xfId="0" applyAlignment="1" applyBorder="1" applyFont="1" applyNumberFormat="1">
      <alignment horizontal="center" shrinkToFit="0" vertical="center" wrapText="1"/>
    </xf>
    <xf borderId="2" fillId="0" fontId="8" numFmtId="0" xfId="0" applyAlignment="1" applyBorder="1" applyFont="1">
      <alignment horizontal="left" readingOrder="0"/>
    </xf>
    <xf borderId="5" fillId="0" fontId="8" numFmtId="4" xfId="0" applyAlignment="1" applyBorder="1" applyFont="1" applyNumberFormat="1">
      <alignment horizontal="center"/>
    </xf>
    <xf borderId="0" fillId="0" fontId="10" numFmtId="0" xfId="0" applyAlignment="1" applyFont="1">
      <alignment horizontal="right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2.14"/>
    <col customWidth="1" min="3" max="3" width="11.57"/>
    <col customWidth="1" min="4" max="4" width="10.86"/>
    <col customWidth="1" min="5" max="5" width="11.14"/>
    <col customWidth="1" min="6" max="6" width="11.0"/>
    <col customWidth="1" min="7" max="7" width="8.71"/>
    <col customWidth="1" min="8" max="8" width="9.29"/>
    <col customWidth="1" min="9" max="9" width="16.29"/>
    <col customWidth="1" min="10" max="11" width="15.57"/>
    <col customWidth="1" min="12" max="12" width="11.57"/>
    <col customWidth="1" min="13" max="13" width="16.86"/>
    <col customWidth="1" min="14" max="18" width="9.14"/>
    <col customWidth="1" min="19" max="26" width="8.71"/>
  </cols>
  <sheetData>
    <row r="1">
      <c r="A1" s="1" t="s">
        <v>0</v>
      </c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5"/>
      <c r="C2" s="6"/>
      <c r="D2" s="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 t="s">
        <v>1</v>
      </c>
      <c r="B3" s="8"/>
      <c r="C3" s="8"/>
      <c r="D3" s="8"/>
      <c r="E3" s="9"/>
      <c r="F3" s="10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 t="s">
        <v>2</v>
      </c>
      <c r="B4" s="9"/>
      <c r="C4" s="11" t="s">
        <v>3</v>
      </c>
      <c r="D4" s="8"/>
      <c r="E4" s="9"/>
      <c r="F4" s="1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 t="s">
        <v>4</v>
      </c>
      <c r="B5" s="9"/>
      <c r="C5" s="11" t="s">
        <v>5</v>
      </c>
      <c r="D5" s="8"/>
      <c r="E5" s="9"/>
      <c r="F5" s="1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 t="s">
        <v>6</v>
      </c>
      <c r="B6" s="9"/>
      <c r="C6" s="11" t="s">
        <v>7</v>
      </c>
      <c r="D6" s="8"/>
      <c r="E6" s="9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 t="s">
        <v>8</v>
      </c>
      <c r="B7" s="9"/>
      <c r="C7" s="11">
        <v>5143.0</v>
      </c>
      <c r="D7" s="8"/>
      <c r="E7" s="9"/>
      <c r="F7" s="1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 t="s">
        <v>9</v>
      </c>
      <c r="B8" s="9"/>
      <c r="C8" s="13" t="s">
        <v>10</v>
      </c>
      <c r="D8" s="14"/>
      <c r="E8" s="15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 t="s">
        <v>11</v>
      </c>
      <c r="B9" s="9"/>
      <c r="C9" s="11" t="s">
        <v>12</v>
      </c>
      <c r="D9" s="8"/>
      <c r="E9" s="9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6" t="s">
        <v>13</v>
      </c>
      <c r="B10" s="17">
        <v>220.0</v>
      </c>
      <c r="C10" s="18">
        <v>1314.09</v>
      </c>
      <c r="D10" s="8"/>
      <c r="E10" s="9"/>
      <c r="F10" s="12"/>
      <c r="G10" s="4"/>
      <c r="H10" s="1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2"/>
      <c r="B11" s="12"/>
      <c r="C11" s="20"/>
      <c r="D11" s="12"/>
      <c r="E11" s="12"/>
      <c r="F11" s="1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 t="s">
        <v>14</v>
      </c>
      <c r="B12" s="9"/>
      <c r="C12" s="21" t="s">
        <v>15</v>
      </c>
      <c r="D12" s="21" t="s">
        <v>16</v>
      </c>
      <c r="E12" s="21" t="s">
        <v>17</v>
      </c>
      <c r="F12" s="2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2"/>
      <c r="B13" s="23"/>
      <c r="C13" s="24">
        <v>1.0</v>
      </c>
      <c r="D13" s="25">
        <v>20.18</v>
      </c>
      <c r="E13" s="26">
        <v>0.19</v>
      </c>
      <c r="F13" s="2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 t="s">
        <v>18</v>
      </c>
      <c r="B14" s="9"/>
      <c r="C14" s="21" t="s">
        <v>15</v>
      </c>
      <c r="D14" s="21" t="s">
        <v>16</v>
      </c>
      <c r="E14" s="21" t="s">
        <v>17</v>
      </c>
      <c r="F14" s="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8"/>
      <c r="B15" s="9"/>
      <c r="C15" s="24">
        <v>2.0</v>
      </c>
      <c r="D15" s="29">
        <v>5.7</v>
      </c>
      <c r="E15" s="30">
        <v>0.06</v>
      </c>
      <c r="F15" s="2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8"/>
      <c r="B16" s="31"/>
      <c r="C16" s="32"/>
      <c r="D16" s="33"/>
      <c r="E16" s="34"/>
      <c r="F16" s="3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8"/>
      <c r="B17" s="31"/>
      <c r="C17" s="32"/>
      <c r="D17" s="33"/>
      <c r="E17" s="34"/>
      <c r="F17" s="3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 t="s">
        <v>19</v>
      </c>
      <c r="B18" s="9"/>
      <c r="C18" s="32"/>
      <c r="D18" s="33">
        <v>17.32</v>
      </c>
      <c r="E18" s="32"/>
      <c r="F18" s="2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0"/>
      <c r="B19" s="10"/>
      <c r="C19" s="36"/>
      <c r="D19" s="36"/>
      <c r="E19" s="36"/>
      <c r="F19" s="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7" t="s">
        <v>20</v>
      </c>
      <c r="B20" s="9"/>
      <c r="C20" s="37" t="s">
        <v>21</v>
      </c>
      <c r="D20" s="37" t="s">
        <v>22</v>
      </c>
      <c r="E20" s="21" t="s">
        <v>23</v>
      </c>
      <c r="F20" s="2"/>
      <c r="G20" s="4"/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8" t="s">
        <v>24</v>
      </c>
      <c r="B21" s="39">
        <v>12.0</v>
      </c>
      <c r="C21" s="40">
        <v>30.0</v>
      </c>
      <c r="D21" s="39">
        <v>0.0</v>
      </c>
      <c r="E21" s="32">
        <f>C21+D21</f>
        <v>30</v>
      </c>
      <c r="F21" s="27"/>
      <c r="G21" s="4"/>
      <c r="H21" s="4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2" t="s">
        <v>25</v>
      </c>
      <c r="B22" s="8"/>
      <c r="C22" s="9"/>
      <c r="D22" s="43"/>
      <c r="E22" s="43"/>
      <c r="F22" s="36"/>
      <c r="G22" s="4"/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3" t="s">
        <v>26</v>
      </c>
      <c r="B23" s="43"/>
      <c r="C23" s="44">
        <v>0.3965</v>
      </c>
      <c r="D23" s="43"/>
      <c r="E23" s="43"/>
      <c r="F23" s="36"/>
      <c r="G23" s="4"/>
      <c r="H23" s="4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8" t="s">
        <v>27</v>
      </c>
      <c r="B24" s="43"/>
      <c r="C24" s="46">
        <v>0.3965</v>
      </c>
      <c r="D24" s="43"/>
      <c r="E24" s="43"/>
      <c r="F24" s="36"/>
      <c r="G24" s="4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1" t="s">
        <v>28</v>
      </c>
      <c r="B25" s="9"/>
      <c r="C25" s="46">
        <v>0.0216</v>
      </c>
      <c r="D25" s="43"/>
      <c r="E25" s="43"/>
      <c r="F25" s="3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3" t="s">
        <v>29</v>
      </c>
      <c r="B26" s="43"/>
      <c r="C26" s="47">
        <f>(100%-(C23+C24+C25))</f>
        <v>0.1854</v>
      </c>
      <c r="D26" s="43"/>
      <c r="E26" s="43"/>
      <c r="F26" s="36"/>
      <c r="G26" s="4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8"/>
      <c r="B27" s="49"/>
      <c r="C27" s="50"/>
      <c r="D27" s="49"/>
      <c r="E27" s="49"/>
      <c r="F27" s="36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1" t="s">
        <v>30</v>
      </c>
      <c r="B28" s="52"/>
      <c r="C28" s="52"/>
      <c r="D28" s="52"/>
      <c r="E28" s="52"/>
      <c r="F28" s="53"/>
      <c r="G28" s="4"/>
      <c r="H28" s="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4" t="s">
        <v>6</v>
      </c>
      <c r="B29" s="54" t="s">
        <v>31</v>
      </c>
      <c r="C29" s="54" t="s">
        <v>32</v>
      </c>
      <c r="D29" s="55">
        <v>12.0</v>
      </c>
      <c r="E29" s="56"/>
      <c r="F29" s="5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58"/>
      <c r="B30" s="58"/>
      <c r="C30" s="58"/>
      <c r="D30" s="59" t="s">
        <v>33</v>
      </c>
      <c r="E30" s="59" t="s">
        <v>34</v>
      </c>
      <c r="F30" s="57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0" t="s">
        <v>35</v>
      </c>
      <c r="B31" s="61">
        <v>1.0</v>
      </c>
      <c r="C31" s="61">
        <v>30.0</v>
      </c>
      <c r="D31" s="62">
        <v>0.6904</v>
      </c>
      <c r="E31" s="63">
        <v>20.7123</v>
      </c>
      <c r="F31" s="6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5" t="s">
        <v>36</v>
      </c>
      <c r="B32" s="61">
        <v>1.0</v>
      </c>
      <c r="C32" s="61">
        <v>1.0</v>
      </c>
      <c r="D32" s="62">
        <v>1.0</v>
      </c>
      <c r="E32" s="66">
        <v>0.69</v>
      </c>
      <c r="F32" s="6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65" t="s">
        <v>37</v>
      </c>
      <c r="B33" s="61">
        <v>0.1642</v>
      </c>
      <c r="C33" s="61">
        <v>15.0</v>
      </c>
      <c r="D33" s="62">
        <v>0.6904</v>
      </c>
      <c r="E33" s="66">
        <v>0.8301</v>
      </c>
      <c r="F33" s="6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65" t="s">
        <v>38</v>
      </c>
      <c r="B34" s="61">
        <v>1.0</v>
      </c>
      <c r="C34" s="61">
        <v>5.0</v>
      </c>
      <c r="D34" s="62">
        <v>0.6904</v>
      </c>
      <c r="E34" s="63">
        <v>2.32</v>
      </c>
      <c r="F34" s="6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65" t="s">
        <v>39</v>
      </c>
      <c r="B35" s="61">
        <v>0.1531</v>
      </c>
      <c r="C35" s="61">
        <v>2.0</v>
      </c>
      <c r="D35" s="62">
        <v>1.0</v>
      </c>
      <c r="E35" s="63">
        <v>0.3063</v>
      </c>
      <c r="F35" s="6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65" t="s">
        <v>40</v>
      </c>
      <c r="B36" s="61">
        <v>0.0301</v>
      </c>
      <c r="C36" s="61">
        <v>2.0</v>
      </c>
      <c r="D36" s="62">
        <v>0.6904</v>
      </c>
      <c r="E36" s="63">
        <v>0.0415</v>
      </c>
      <c r="F36" s="6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65" t="s">
        <v>41</v>
      </c>
      <c r="B37" s="61">
        <v>0.0163</v>
      </c>
      <c r="C37" s="61">
        <v>3.0</v>
      </c>
      <c r="D37" s="62">
        <v>1.0</v>
      </c>
      <c r="E37" s="63">
        <v>0.0489</v>
      </c>
      <c r="F37" s="6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5" t="s">
        <v>42</v>
      </c>
      <c r="B38" s="61">
        <v>0.02</v>
      </c>
      <c r="C38" s="61">
        <v>1.0</v>
      </c>
      <c r="D38" s="62">
        <v>1.0</v>
      </c>
      <c r="E38" s="66">
        <v>0.02</v>
      </c>
      <c r="F38" s="6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8" t="s">
        <v>43</v>
      </c>
      <c r="B39" s="69">
        <v>0.004</v>
      </c>
      <c r="C39" s="69">
        <v>1.0</v>
      </c>
      <c r="D39" s="70">
        <v>1.0</v>
      </c>
      <c r="E39" s="71">
        <v>0.004</v>
      </c>
      <c r="F39" s="6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72" t="s">
        <v>44</v>
      </c>
      <c r="B40" s="73">
        <v>0.042</v>
      </c>
      <c r="C40" s="73">
        <v>20.0</v>
      </c>
      <c r="D40" s="74">
        <v>0.6904</v>
      </c>
      <c r="E40" s="75">
        <v>0.06</v>
      </c>
      <c r="F40" s="6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65" t="s">
        <v>45</v>
      </c>
      <c r="B41" s="61">
        <v>0.0038</v>
      </c>
      <c r="C41" s="61">
        <v>180.0</v>
      </c>
      <c r="D41" s="62">
        <v>0.6904</v>
      </c>
      <c r="E41" s="66">
        <v>1.362</v>
      </c>
      <c r="F41" s="6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68" t="s">
        <v>46</v>
      </c>
      <c r="B42" s="69">
        <v>3.0E-4</v>
      </c>
      <c r="C42" s="69">
        <v>6.0</v>
      </c>
      <c r="D42" s="70">
        <v>1.0</v>
      </c>
      <c r="E42" s="76">
        <v>0.0132</v>
      </c>
      <c r="F42" s="6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77" t="s">
        <v>47</v>
      </c>
      <c r="B43" s="8"/>
      <c r="C43" s="8"/>
      <c r="D43" s="9"/>
      <c r="E43" s="78">
        <f>SUM(E31:E42)</f>
        <v>26.4083</v>
      </c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79"/>
      <c r="B44" s="80"/>
      <c r="C44" s="80"/>
      <c r="D44" s="80"/>
      <c r="E44" s="3"/>
      <c r="F44" s="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1" t="s">
        <v>48</v>
      </c>
      <c r="B45" s="8"/>
      <c r="C45" s="9"/>
      <c r="D45" s="82">
        <v>12.0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3" t="s">
        <v>49</v>
      </c>
      <c r="B46" s="8"/>
      <c r="C46" s="9"/>
      <c r="D46" s="84">
        <v>252.0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1" t="s">
        <v>50</v>
      </c>
      <c r="B47" s="8"/>
      <c r="C47" s="9"/>
      <c r="D47" s="84">
        <v>21.0</v>
      </c>
      <c r="E47" s="4"/>
      <c r="F47" s="4"/>
      <c r="G47" s="4"/>
      <c r="H47" s="4"/>
      <c r="I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1" t="s">
        <v>51</v>
      </c>
      <c r="B48" s="8"/>
      <c r="C48" s="9"/>
      <c r="D48" s="85">
        <v>200.0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7" t="s">
        <v>52</v>
      </c>
      <c r="B50" s="8"/>
      <c r="C50" s="8"/>
      <c r="D50" s="8"/>
      <c r="E50" s="9"/>
      <c r="F50" s="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8"/>
      <c r="B51" s="88"/>
      <c r="C51" s="88"/>
      <c r="D51" s="88"/>
      <c r="E51" s="88"/>
      <c r="F51" s="2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89" t="s">
        <v>53</v>
      </c>
      <c r="B52" s="8"/>
      <c r="C52" s="8"/>
      <c r="D52" s="8"/>
      <c r="E52" s="9"/>
      <c r="F52" s="2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7"/>
      <c r="B53" s="90">
        <f>D48</f>
        <v>200</v>
      </c>
      <c r="C53" s="91" t="s">
        <v>54</v>
      </c>
      <c r="D53" s="21" t="s">
        <v>55</v>
      </c>
      <c r="E53" s="21" t="s">
        <v>56</v>
      </c>
      <c r="F53" s="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92" t="s">
        <v>57</v>
      </c>
      <c r="B54" s="8"/>
      <c r="C54" s="9"/>
      <c r="D54" s="43"/>
      <c r="E54" s="93">
        <f>(C10/B10)*B53</f>
        <v>1194.627273</v>
      </c>
      <c r="F54" s="9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92" t="s">
        <v>58</v>
      </c>
      <c r="B55" s="8"/>
      <c r="C55" s="9"/>
      <c r="D55" s="95">
        <v>40.0</v>
      </c>
      <c r="E55" s="93">
        <f>0.4*C10</f>
        <v>525.636</v>
      </c>
      <c r="F55" s="9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77" t="s">
        <v>59</v>
      </c>
      <c r="B56" s="8"/>
      <c r="C56" s="8"/>
      <c r="D56" s="9"/>
      <c r="E56" s="97">
        <f>SUM(E54:E55)</f>
        <v>1720.263273</v>
      </c>
      <c r="F56" s="98"/>
      <c r="G56" s="20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7" t="s">
        <v>60</v>
      </c>
      <c r="B58" s="8"/>
      <c r="C58" s="8"/>
      <c r="D58" s="8"/>
      <c r="E58" s="9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7" t="s">
        <v>61</v>
      </c>
      <c r="B59" s="8"/>
      <c r="C59" s="8"/>
      <c r="D59" s="8"/>
      <c r="E59" s="9"/>
      <c r="F59" s="10"/>
      <c r="G59" s="4"/>
      <c r="H59" s="99"/>
      <c r="I59" s="99"/>
      <c r="J59" s="19"/>
      <c r="K59" s="9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7"/>
      <c r="B60" s="8"/>
      <c r="C60" s="9"/>
      <c r="D60" s="21" t="s">
        <v>55</v>
      </c>
      <c r="E60" s="21" t="s">
        <v>56</v>
      </c>
      <c r="F60" s="2"/>
      <c r="G60" s="4"/>
      <c r="H60" s="19"/>
      <c r="I60" s="19"/>
      <c r="J60" s="100"/>
      <c r="K60" s="4"/>
      <c r="L60" s="4"/>
      <c r="M60" s="99"/>
      <c r="N60" s="4"/>
      <c r="O60" s="4"/>
      <c r="P60" s="4"/>
      <c r="Q60" s="4"/>
      <c r="R60" s="100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2" t="s">
        <v>62</v>
      </c>
      <c r="B61" s="8"/>
      <c r="C61" s="9"/>
      <c r="D61" s="101">
        <f>1/12</f>
        <v>0.08333333333</v>
      </c>
      <c r="E61" s="93">
        <f>E56*D61</f>
        <v>143.3552727</v>
      </c>
      <c r="F61" s="96"/>
      <c r="G61" s="102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1" t="s">
        <v>63</v>
      </c>
      <c r="B62" s="8"/>
      <c r="C62" s="9"/>
      <c r="D62" s="101">
        <v>0.3333</v>
      </c>
      <c r="E62" s="93">
        <f>(E56*D62)/12</f>
        <v>47.7803124</v>
      </c>
      <c r="F62" s="96"/>
      <c r="G62" s="102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77" t="s">
        <v>47</v>
      </c>
      <c r="B63" s="8"/>
      <c r="C63" s="8"/>
      <c r="D63" s="9"/>
      <c r="E63" s="97">
        <f>SUM(E61:E62)</f>
        <v>191.1355851</v>
      </c>
      <c r="F63" s="98"/>
      <c r="G63" s="4"/>
      <c r="H63" s="4"/>
      <c r="I63" s="4"/>
      <c r="J63" s="4"/>
      <c r="K63" s="4"/>
      <c r="L63" s="100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6"/>
      <c r="B64" s="36"/>
      <c r="C64" s="36"/>
      <c r="D64" s="36"/>
      <c r="E64" s="36"/>
      <c r="F64" s="3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7" t="s">
        <v>64</v>
      </c>
      <c r="B65" s="8"/>
      <c r="C65" s="8"/>
      <c r="D65" s="8"/>
      <c r="E65" s="9"/>
      <c r="F65" s="10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1" t="s">
        <v>65</v>
      </c>
      <c r="B66" s="9"/>
      <c r="C66" s="93">
        <f>E56+E63</f>
        <v>1911.398858</v>
      </c>
      <c r="D66" s="21" t="s">
        <v>55</v>
      </c>
      <c r="E66" s="21" t="s">
        <v>56</v>
      </c>
      <c r="F66" s="10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1" t="s">
        <v>66</v>
      </c>
      <c r="B67" s="8"/>
      <c r="C67" s="9"/>
      <c r="D67" s="47">
        <v>0.2</v>
      </c>
      <c r="E67" s="104">
        <f t="shared" ref="E67:E73" si="1">$C$66*D67</f>
        <v>382.2797716</v>
      </c>
      <c r="F67" s="10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1" t="s">
        <v>67</v>
      </c>
      <c r="B68" s="8"/>
      <c r="C68" s="9"/>
      <c r="D68" s="47">
        <v>0.025</v>
      </c>
      <c r="E68" s="104">
        <f t="shared" si="1"/>
        <v>47.78497145</v>
      </c>
      <c r="F68" s="10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1" t="s">
        <v>68</v>
      </c>
      <c r="B69" s="8"/>
      <c r="C69" s="9"/>
      <c r="D69" s="47">
        <v>0.03</v>
      </c>
      <c r="E69" s="104">
        <f t="shared" si="1"/>
        <v>57.34196574</v>
      </c>
      <c r="F69" s="105"/>
      <c r="G69" s="10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1" t="s">
        <v>69</v>
      </c>
      <c r="B70" s="8"/>
      <c r="C70" s="9"/>
      <c r="D70" s="47">
        <v>0.015</v>
      </c>
      <c r="E70" s="104">
        <f t="shared" si="1"/>
        <v>28.67098287</v>
      </c>
      <c r="F70" s="106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1" t="s">
        <v>70</v>
      </c>
      <c r="B71" s="8"/>
      <c r="C71" s="9"/>
      <c r="D71" s="108">
        <v>0.01</v>
      </c>
      <c r="E71" s="104">
        <f t="shared" si="1"/>
        <v>19.11398858</v>
      </c>
      <c r="F71" s="10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1" t="s">
        <v>71</v>
      </c>
      <c r="B72" s="8"/>
      <c r="C72" s="9"/>
      <c r="D72" s="108">
        <v>0.006</v>
      </c>
      <c r="E72" s="104">
        <f t="shared" si="1"/>
        <v>11.46839315</v>
      </c>
      <c r="F72" s="10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1" t="s">
        <v>72</v>
      </c>
      <c r="B73" s="8"/>
      <c r="C73" s="9"/>
      <c r="D73" s="108">
        <v>0.002</v>
      </c>
      <c r="E73" s="104">
        <f t="shared" si="1"/>
        <v>3.822797716</v>
      </c>
      <c r="F73" s="106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77" t="s">
        <v>73</v>
      </c>
      <c r="B74" s="8"/>
      <c r="C74" s="9"/>
      <c r="D74" s="109">
        <f t="shared" ref="D74:E74" si="2">SUM(D67:D73)</f>
        <v>0.288</v>
      </c>
      <c r="E74" s="110">
        <f t="shared" si="2"/>
        <v>550.4828711</v>
      </c>
      <c r="F74" s="111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1" t="s">
        <v>74</v>
      </c>
      <c r="B75" s="8"/>
      <c r="C75" s="9"/>
      <c r="D75" s="112">
        <v>0.08</v>
      </c>
      <c r="E75" s="113">
        <f>C66*D75</f>
        <v>152.9119086</v>
      </c>
      <c r="F75" s="105"/>
      <c r="G75" s="107"/>
      <c r="H75" s="4"/>
      <c r="I75" s="4"/>
      <c r="J75" s="11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77" t="s">
        <v>47</v>
      </c>
      <c r="B76" s="8"/>
      <c r="C76" s="9"/>
      <c r="D76" s="109">
        <f t="shared" ref="D76:E76" si="3">SUM(D74:D75)</f>
        <v>0.368</v>
      </c>
      <c r="E76" s="110">
        <f t="shared" si="3"/>
        <v>703.3947797</v>
      </c>
      <c r="F76" s="111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6"/>
      <c r="B77" s="36"/>
      <c r="C77" s="36"/>
      <c r="D77" s="36"/>
      <c r="E77" s="36"/>
      <c r="F77" s="36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7" t="s">
        <v>75</v>
      </c>
      <c r="B78" s="8"/>
      <c r="C78" s="8"/>
      <c r="D78" s="8"/>
      <c r="E78" s="9"/>
      <c r="F78" s="10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15"/>
      <c r="B79" s="8"/>
      <c r="C79" s="8"/>
      <c r="D79" s="9"/>
      <c r="E79" s="21" t="s">
        <v>56</v>
      </c>
      <c r="F79" s="2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1" t="s">
        <v>76</v>
      </c>
      <c r="B80" s="8"/>
      <c r="C80" s="8"/>
      <c r="D80" s="9"/>
      <c r="E80" s="116">
        <f>(D15*C15*D47)-(0.06*E54)</f>
        <v>167.7223636</v>
      </c>
      <c r="F80" s="117"/>
      <c r="G80" s="118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1" t="s">
        <v>77</v>
      </c>
      <c r="B81" s="8"/>
      <c r="C81" s="8"/>
      <c r="D81" s="9"/>
      <c r="E81" s="116">
        <f>((C13*D13)*D47)-(((C13*D13)*D47)*E13)</f>
        <v>343.2618</v>
      </c>
      <c r="F81" s="11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1" t="s">
        <v>78</v>
      </c>
      <c r="B82" s="8"/>
      <c r="C82" s="8"/>
      <c r="D82" s="9"/>
      <c r="E82" s="116">
        <f>D18</f>
        <v>17.32</v>
      </c>
      <c r="F82" s="11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1" t="s">
        <v>79</v>
      </c>
      <c r="B83" s="8"/>
      <c r="C83" s="8"/>
      <c r="D83" s="9"/>
      <c r="E83" s="120"/>
      <c r="F83" s="11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1" t="s">
        <v>80</v>
      </c>
      <c r="B84" s="8"/>
      <c r="C84" s="8"/>
      <c r="D84" s="9"/>
      <c r="E84" s="120"/>
      <c r="F84" s="11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77" t="s">
        <v>47</v>
      </c>
      <c r="B85" s="8"/>
      <c r="C85" s="8"/>
      <c r="D85" s="9"/>
      <c r="E85" s="121">
        <f>SUM(E80:E84)</f>
        <v>528.3041636</v>
      </c>
      <c r="F85" s="12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23"/>
      <c r="B86" s="123"/>
      <c r="C86" s="123"/>
      <c r="D86" s="123"/>
      <c r="E86" s="122"/>
      <c r="F86" s="122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7" t="s">
        <v>81</v>
      </c>
      <c r="B87" s="8"/>
      <c r="C87" s="8"/>
      <c r="D87" s="8"/>
      <c r="E87" s="9"/>
      <c r="F87" s="2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7"/>
      <c r="B88" s="8"/>
      <c r="C88" s="8"/>
      <c r="D88" s="9"/>
      <c r="E88" s="21" t="s">
        <v>56</v>
      </c>
      <c r="F88" s="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1" t="s">
        <v>61</v>
      </c>
      <c r="B89" s="8"/>
      <c r="C89" s="8"/>
      <c r="D89" s="9"/>
      <c r="E89" s="124">
        <f>E63</f>
        <v>191.1355851</v>
      </c>
      <c r="F89" s="12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1" t="s">
        <v>82</v>
      </c>
      <c r="B90" s="8"/>
      <c r="C90" s="8"/>
      <c r="D90" s="9"/>
      <c r="E90" s="124">
        <f>E76</f>
        <v>703.3947797</v>
      </c>
      <c r="F90" s="12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1" t="s">
        <v>75</v>
      </c>
      <c r="B91" s="8"/>
      <c r="C91" s="8"/>
      <c r="D91" s="9"/>
      <c r="E91" s="124">
        <f>E85</f>
        <v>528.3041636</v>
      </c>
      <c r="F91" s="12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77" t="s">
        <v>83</v>
      </c>
      <c r="B92" s="8"/>
      <c r="C92" s="8"/>
      <c r="D92" s="9"/>
      <c r="E92" s="126">
        <f>SUM(E89:E91)</f>
        <v>1422.834528</v>
      </c>
      <c r="F92" s="127"/>
      <c r="G92" s="41"/>
      <c r="H92" s="4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6"/>
      <c r="B93" s="36"/>
      <c r="C93" s="36"/>
      <c r="D93" s="36"/>
      <c r="E93" s="36"/>
      <c r="F93" s="3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7" t="s">
        <v>84</v>
      </c>
      <c r="B94" s="8"/>
      <c r="C94" s="8"/>
      <c r="D94" s="8"/>
      <c r="E94" s="9"/>
      <c r="F94" s="2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7"/>
      <c r="B95" s="128"/>
      <c r="C95" s="128"/>
      <c r="D95" s="128"/>
      <c r="E95" s="129"/>
      <c r="F95" s="2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30" t="s">
        <v>85</v>
      </c>
      <c r="B96" s="8"/>
      <c r="C96" s="9"/>
      <c r="D96" s="131" t="s">
        <v>55</v>
      </c>
      <c r="E96" s="132" t="s">
        <v>56</v>
      </c>
      <c r="F96" s="133"/>
      <c r="G96" s="4"/>
      <c r="H96" s="4"/>
      <c r="I96" s="13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1" t="s">
        <v>86</v>
      </c>
      <c r="B97" s="8"/>
      <c r="C97" s="9"/>
      <c r="D97" s="38"/>
      <c r="E97" s="135">
        <f>((E56+(E92-E74))/$D45)*$C23</f>
        <v>85.66431832</v>
      </c>
      <c r="F97" s="19"/>
      <c r="G97" s="41"/>
      <c r="H97" s="4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36" t="s">
        <v>87</v>
      </c>
      <c r="B98" s="8"/>
      <c r="C98" s="9"/>
      <c r="D98" s="137">
        <v>0.08</v>
      </c>
      <c r="E98" s="138">
        <f>E97*D98</f>
        <v>6.853145465</v>
      </c>
      <c r="F98" s="19"/>
      <c r="G98" s="4"/>
      <c r="H98" s="4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36" t="s">
        <v>88</v>
      </c>
      <c r="B99" s="8"/>
      <c r="C99" s="9"/>
      <c r="D99" s="137">
        <v>0.4</v>
      </c>
      <c r="E99" s="138">
        <f>(((((E56+E63)/C21)*E21)*D98)*D99)*C23</f>
        <v>24.25182871</v>
      </c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39" t="s">
        <v>89</v>
      </c>
      <c r="B100" s="8"/>
      <c r="C100" s="9"/>
      <c r="D100" s="140"/>
      <c r="E100" s="141">
        <f>SUM(E97:E99)</f>
        <v>116.7692925</v>
      </c>
      <c r="F100" s="142"/>
      <c r="G100" s="4"/>
      <c r="H100" s="143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4"/>
      <c r="B101" s="144"/>
      <c r="C101" s="144"/>
      <c r="D101" s="145"/>
      <c r="E101" s="146"/>
      <c r="F101" s="14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30" t="s">
        <v>90</v>
      </c>
      <c r="B102" s="8"/>
      <c r="C102" s="9"/>
      <c r="D102" s="140"/>
      <c r="E102" s="147"/>
      <c r="F102" s="1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1" t="s">
        <v>91</v>
      </c>
      <c r="B103" s="8"/>
      <c r="C103" s="9"/>
      <c r="D103" s="38"/>
      <c r="E103" s="148">
        <f>((((E92+E56)/C21)*7)/B21)*C24</f>
        <v>24.23241096</v>
      </c>
      <c r="F103" s="19"/>
      <c r="G103" s="4"/>
      <c r="H103" s="4"/>
      <c r="I103" s="8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36" t="s">
        <v>92</v>
      </c>
      <c r="B104" s="8"/>
      <c r="C104" s="9"/>
      <c r="D104" s="112">
        <f>D76</f>
        <v>0.368</v>
      </c>
      <c r="E104" s="148">
        <f>E103*D104</f>
        <v>8.917527235</v>
      </c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36" t="s">
        <v>93</v>
      </c>
      <c r="B105" s="8"/>
      <c r="C105" s="9"/>
      <c r="D105" s="38"/>
      <c r="E105" s="138">
        <f>(((((E56+E63)/C21)*E21)*D98)*D99)*C24</f>
        <v>24.25182871</v>
      </c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39" t="s">
        <v>94</v>
      </c>
      <c r="B106" s="8"/>
      <c r="C106" s="9"/>
      <c r="D106" s="38"/>
      <c r="E106" s="141">
        <f>SUM(E103:E105)</f>
        <v>57.40176691</v>
      </c>
      <c r="F106" s="142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44"/>
      <c r="B107" s="144"/>
      <c r="C107" s="144"/>
      <c r="D107" s="36"/>
      <c r="E107" s="146"/>
      <c r="F107" s="14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49" t="s">
        <v>95</v>
      </c>
      <c r="B108" s="8"/>
      <c r="C108" s="9"/>
      <c r="D108" s="43"/>
      <c r="E108" s="129" t="s">
        <v>56</v>
      </c>
      <c r="F108" s="2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50" t="s">
        <v>96</v>
      </c>
      <c r="B109" s="8"/>
      <c r="C109" s="9"/>
      <c r="D109" s="43"/>
      <c r="E109" s="151">
        <f>-E63*C25</f>
        <v>-4.128528639</v>
      </c>
      <c r="F109" s="152"/>
      <c r="G109" s="4"/>
      <c r="H109" s="153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54" t="s">
        <v>97</v>
      </c>
      <c r="B110" s="8"/>
      <c r="C110" s="9"/>
      <c r="D110" s="78"/>
      <c r="E110" s="155">
        <f>SUM(E109)</f>
        <v>-4.128528639</v>
      </c>
      <c r="F110" s="15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54"/>
      <c r="B111" s="157"/>
      <c r="C111" s="158"/>
      <c r="D111" s="78"/>
      <c r="E111" s="159"/>
      <c r="F111" s="15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60" t="s">
        <v>98</v>
      </c>
      <c r="B112" s="8"/>
      <c r="C112" s="8"/>
      <c r="D112" s="9"/>
      <c r="E112" s="129" t="s">
        <v>56</v>
      </c>
      <c r="F112" s="2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1" t="s">
        <v>85</v>
      </c>
      <c r="B113" s="8"/>
      <c r="C113" s="8"/>
      <c r="D113" s="9"/>
      <c r="E113" s="141">
        <f>E100</f>
        <v>116.7692925</v>
      </c>
      <c r="F113" s="142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1" t="s">
        <v>90</v>
      </c>
      <c r="B114" s="8"/>
      <c r="C114" s="8"/>
      <c r="D114" s="9"/>
      <c r="E114" s="141">
        <f>E106</f>
        <v>57.40176691</v>
      </c>
      <c r="F114" s="142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36" t="s">
        <v>95</v>
      </c>
      <c r="B115" s="8"/>
      <c r="C115" s="8"/>
      <c r="D115" s="9"/>
      <c r="E115" s="141">
        <f>E110</f>
        <v>-4.128528639</v>
      </c>
      <c r="F115" s="15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77" t="s">
        <v>99</v>
      </c>
      <c r="B116" s="8"/>
      <c r="C116" s="9"/>
      <c r="D116" s="43"/>
      <c r="E116" s="161">
        <f>SUM(E113:E115)-0.01</f>
        <v>170.0325308</v>
      </c>
      <c r="F116" s="14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6"/>
      <c r="B117" s="36"/>
      <c r="C117" s="36"/>
      <c r="D117" s="36"/>
      <c r="E117" s="36"/>
      <c r="F117" s="3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87" t="s">
        <v>100</v>
      </c>
      <c r="B118" s="8"/>
      <c r="C118" s="8"/>
      <c r="D118" s="8"/>
      <c r="E118" s="9"/>
      <c r="F118" s="2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62" t="s">
        <v>101</v>
      </c>
      <c r="B119" s="163"/>
      <c r="C119" s="163"/>
      <c r="D119" s="163"/>
      <c r="E119" s="23"/>
      <c r="F119" s="10"/>
      <c r="G119" s="4"/>
      <c r="H119" s="10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64" t="s">
        <v>102</v>
      </c>
      <c r="B120" s="8"/>
      <c r="C120" s="8"/>
      <c r="D120" s="8"/>
      <c r="E120" s="8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0" customHeight="1">
      <c r="A121" s="165" t="s">
        <v>6</v>
      </c>
      <c r="B121" s="166" t="s">
        <v>31</v>
      </c>
      <c r="C121" s="166" t="s">
        <v>32</v>
      </c>
      <c r="D121" s="167" t="s">
        <v>103</v>
      </c>
      <c r="E121" s="9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24.0" customHeight="1">
      <c r="A122" s="168">
        <f>(E56+E92+E116)/D47</f>
        <v>157.768111</v>
      </c>
      <c r="B122" s="169"/>
      <c r="C122" s="169"/>
      <c r="D122" s="165" t="s">
        <v>33</v>
      </c>
      <c r="E122" s="165" t="s">
        <v>34</v>
      </c>
      <c r="F122" s="170" t="s">
        <v>104</v>
      </c>
      <c r="G122" s="4"/>
      <c r="H122" s="4"/>
      <c r="I122" s="4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71" t="s">
        <v>35</v>
      </c>
      <c r="B123" s="172">
        <v>1.0</v>
      </c>
      <c r="C123" s="173">
        <v>30.0</v>
      </c>
      <c r="D123" s="174">
        <v>0.6904</v>
      </c>
      <c r="E123" s="175">
        <f t="shared" ref="E123:E131" si="4">(B123*C123)*D123</f>
        <v>20.712</v>
      </c>
      <c r="F123" s="176">
        <f>(A122*E123)/12</f>
        <v>272.3077597</v>
      </c>
      <c r="G123" s="4"/>
      <c r="H123" s="4"/>
      <c r="I123" s="17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0" customHeight="1">
      <c r="A124" s="178" t="s">
        <v>36</v>
      </c>
      <c r="B124" s="172">
        <v>1.0</v>
      </c>
      <c r="C124" s="173">
        <v>1.0</v>
      </c>
      <c r="D124" s="174">
        <v>1.0</v>
      </c>
      <c r="E124" s="175">
        <f t="shared" si="4"/>
        <v>1</v>
      </c>
      <c r="F124" s="176">
        <f>(A122*E124)/12</f>
        <v>13.14734259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78" t="s">
        <v>37</v>
      </c>
      <c r="B125" s="173">
        <v>0.1642</v>
      </c>
      <c r="C125" s="173">
        <v>15.0</v>
      </c>
      <c r="D125" s="174">
        <v>0.6904</v>
      </c>
      <c r="E125" s="175">
        <f t="shared" si="4"/>
        <v>1.7004552</v>
      </c>
      <c r="F125" s="176">
        <f>(A122*E125)/12</f>
        <v>22.35646707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78" t="s">
        <v>38</v>
      </c>
      <c r="B126" s="172">
        <v>1.0</v>
      </c>
      <c r="C126" s="173">
        <v>5.0</v>
      </c>
      <c r="D126" s="174">
        <v>0.6904</v>
      </c>
      <c r="E126" s="175">
        <f t="shared" si="4"/>
        <v>3.452</v>
      </c>
      <c r="F126" s="176">
        <f>(A122*E126)/12</f>
        <v>45.38462661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78" t="s">
        <v>39</v>
      </c>
      <c r="B127" s="173">
        <v>0.1531</v>
      </c>
      <c r="C127" s="173">
        <v>2.0</v>
      </c>
      <c r="D127" s="174">
        <v>1.0</v>
      </c>
      <c r="E127" s="175">
        <f t="shared" si="4"/>
        <v>0.3062</v>
      </c>
      <c r="F127" s="176">
        <f>(A122*E127)/12</f>
        <v>4.0257163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78" t="s">
        <v>40</v>
      </c>
      <c r="B128" s="173">
        <v>0.0301</v>
      </c>
      <c r="C128" s="173">
        <v>2.0</v>
      </c>
      <c r="D128" s="174">
        <v>0.6904</v>
      </c>
      <c r="E128" s="175">
        <f t="shared" si="4"/>
        <v>0.04156208</v>
      </c>
      <c r="F128" s="176">
        <f>(A122*E128)/12</f>
        <v>0.5464309044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78" t="s">
        <v>41</v>
      </c>
      <c r="B129" s="173">
        <v>0.0163</v>
      </c>
      <c r="C129" s="173">
        <v>3.0</v>
      </c>
      <c r="D129" s="174">
        <v>1.0</v>
      </c>
      <c r="E129" s="175">
        <f t="shared" si="4"/>
        <v>0.0489</v>
      </c>
      <c r="F129" s="176">
        <f>(A122*E129)/12</f>
        <v>0.6429050525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78" t="s">
        <v>42</v>
      </c>
      <c r="B130" s="172">
        <v>0.02</v>
      </c>
      <c r="C130" s="173">
        <v>1.0</v>
      </c>
      <c r="D130" s="174">
        <v>1.0</v>
      </c>
      <c r="E130" s="175">
        <f t="shared" si="4"/>
        <v>0.02</v>
      </c>
      <c r="F130" s="176">
        <f>(A122*E130)/12</f>
        <v>0.2629468517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78" t="s">
        <v>43</v>
      </c>
      <c r="B131" s="172">
        <v>0.004</v>
      </c>
      <c r="C131" s="173">
        <v>1.0</v>
      </c>
      <c r="D131" s="174">
        <v>1.0</v>
      </c>
      <c r="E131" s="175">
        <f t="shared" si="4"/>
        <v>0.004</v>
      </c>
      <c r="F131" s="176">
        <f>(A122*E131)/12</f>
        <v>0.05258937035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78" t="s">
        <v>44</v>
      </c>
      <c r="B132" s="172">
        <v>0.042</v>
      </c>
      <c r="C132" s="173">
        <v>20.0</v>
      </c>
      <c r="D132" s="174">
        <v>0.6904</v>
      </c>
      <c r="E132" s="175">
        <v>0.06</v>
      </c>
      <c r="F132" s="176">
        <f>(A122*E132)/12</f>
        <v>0.7888405552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78" t="s">
        <v>45</v>
      </c>
      <c r="B133" s="173">
        <v>0.0038</v>
      </c>
      <c r="C133" s="173">
        <v>180.0</v>
      </c>
      <c r="D133" s="174">
        <v>0.6904</v>
      </c>
      <c r="E133" s="175">
        <v>1.362</v>
      </c>
      <c r="F133" s="176">
        <f>(A122*E133)/12</f>
        <v>17.9066806</v>
      </c>
      <c r="G133" s="4"/>
      <c r="H133" s="179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78" t="s">
        <v>46</v>
      </c>
      <c r="B134" s="173">
        <v>3.0E-4</v>
      </c>
      <c r="C134" s="173">
        <v>6.0</v>
      </c>
      <c r="D134" s="174">
        <v>1.0</v>
      </c>
      <c r="E134" s="175">
        <v>0.0132</v>
      </c>
      <c r="F134" s="176">
        <f>(A122*E134)/12</f>
        <v>0.1735449221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80" t="s">
        <v>47</v>
      </c>
      <c r="B135" s="8"/>
      <c r="C135" s="8"/>
      <c r="D135" s="9"/>
      <c r="E135" s="181">
        <f>SUM(E123:E134)</f>
        <v>28.72031728</v>
      </c>
      <c r="F135" s="182">
        <v>233.39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83" t="s">
        <v>105</v>
      </c>
      <c r="B136" s="8"/>
      <c r="C136" s="8"/>
      <c r="D136" s="8"/>
      <c r="E136" s="9"/>
      <c r="F136" s="2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84" t="s">
        <v>106</v>
      </c>
      <c r="B137" s="8"/>
      <c r="C137" s="8"/>
      <c r="D137" s="9"/>
      <c r="E137" s="185"/>
      <c r="F137" s="3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86" t="s">
        <v>107</v>
      </c>
      <c r="B138" s="186" t="s">
        <v>108</v>
      </c>
      <c r="C138" s="187" t="s">
        <v>104</v>
      </c>
      <c r="D138" s="187" t="s">
        <v>109</v>
      </c>
      <c r="E138" s="188"/>
      <c r="F138" s="2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89" t="s">
        <v>110</v>
      </c>
      <c r="B139" s="190">
        <v>4.0</v>
      </c>
      <c r="C139" s="190">
        <v>35.74</v>
      </c>
      <c r="D139" s="191">
        <f t="shared" ref="D139:D141" si="5">C139*B139</f>
        <v>142.96</v>
      </c>
      <c r="E139" s="192"/>
      <c r="F139" s="2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89" t="s">
        <v>111</v>
      </c>
      <c r="B140" s="190">
        <v>4.0</v>
      </c>
      <c r="C140" s="190">
        <v>28.02</v>
      </c>
      <c r="D140" s="191">
        <f t="shared" si="5"/>
        <v>112.08</v>
      </c>
      <c r="E140" s="192"/>
      <c r="F140" s="2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27.75" customHeight="1">
      <c r="A141" s="189" t="s">
        <v>112</v>
      </c>
      <c r="B141" s="193">
        <v>2.0</v>
      </c>
      <c r="C141" s="191">
        <v>44.3</v>
      </c>
      <c r="D141" s="191">
        <f t="shared" si="5"/>
        <v>88.6</v>
      </c>
      <c r="E141" s="192"/>
      <c r="F141" s="117"/>
      <c r="G141" s="4"/>
      <c r="H141" s="4"/>
      <c r="I141" s="19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95" t="s">
        <v>113</v>
      </c>
      <c r="B142" s="196"/>
      <c r="C142" s="196"/>
      <c r="D142" s="191">
        <f>SUM(D139:D141)</f>
        <v>343.64</v>
      </c>
      <c r="E142" s="197">
        <f>D142/12</f>
        <v>28.63666667</v>
      </c>
      <c r="F142" s="127"/>
      <c r="G142" s="4"/>
      <c r="H142" s="4"/>
      <c r="I142" s="19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23"/>
      <c r="B143" s="123"/>
      <c r="C143" s="123"/>
      <c r="D143" s="123"/>
      <c r="E143" s="127"/>
      <c r="F143" s="127"/>
      <c r="G143" s="4"/>
      <c r="H143" s="4"/>
      <c r="I143" s="19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23"/>
      <c r="B144" s="123"/>
      <c r="C144" s="123"/>
      <c r="D144" s="123"/>
      <c r="E144" s="36"/>
      <c r="F144" s="3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87" t="s">
        <v>114</v>
      </c>
      <c r="B145" s="8"/>
      <c r="C145" s="8"/>
      <c r="D145" s="9"/>
      <c r="E145" s="21" t="s">
        <v>56</v>
      </c>
      <c r="F145" s="2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1" t="s">
        <v>115</v>
      </c>
      <c r="B146" s="8"/>
      <c r="C146" s="8"/>
      <c r="D146" s="9"/>
      <c r="E146" s="199">
        <f>E56</f>
        <v>1720.263273</v>
      </c>
      <c r="F146" s="117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1" t="s">
        <v>116</v>
      </c>
      <c r="B147" s="8"/>
      <c r="C147" s="8"/>
      <c r="D147" s="9"/>
      <c r="E147" s="199">
        <f>E92</f>
        <v>1422.834528</v>
      </c>
      <c r="F147" s="117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1" t="s">
        <v>117</v>
      </c>
      <c r="B148" s="8"/>
      <c r="C148" s="8"/>
      <c r="D148" s="9"/>
      <c r="E148" s="199">
        <f>E116</f>
        <v>170.0325308</v>
      </c>
      <c r="F148" s="117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1" t="s">
        <v>118</v>
      </c>
      <c r="B149" s="8"/>
      <c r="C149" s="8"/>
      <c r="D149" s="9"/>
      <c r="E149" s="199">
        <f>F135</f>
        <v>233.39</v>
      </c>
      <c r="F149" s="117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1" t="s">
        <v>119</v>
      </c>
      <c r="B150" s="8"/>
      <c r="C150" s="8"/>
      <c r="D150" s="9"/>
      <c r="E150" s="199">
        <f>E142</f>
        <v>28.63666667</v>
      </c>
      <c r="F150" s="117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77" t="s">
        <v>113</v>
      </c>
      <c r="B151" s="8"/>
      <c r="C151" s="8"/>
      <c r="D151" s="9"/>
      <c r="E151" s="126">
        <f>SUM(E146:E150)</f>
        <v>3575.156999</v>
      </c>
      <c r="F151" s="12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87" t="s">
        <v>120</v>
      </c>
      <c r="B153" s="8"/>
      <c r="C153" s="8"/>
      <c r="D153" s="8"/>
      <c r="E153" s="9"/>
      <c r="F153" s="2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2"/>
      <c r="B154" s="9"/>
      <c r="C154" s="21" t="s">
        <v>121</v>
      </c>
      <c r="D154" s="21" t="s">
        <v>122</v>
      </c>
      <c r="E154" s="21" t="s">
        <v>56</v>
      </c>
      <c r="F154" s="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11" t="s">
        <v>123</v>
      </c>
      <c r="B155" s="9"/>
      <c r="C155" s="93">
        <f>E151</f>
        <v>3575.156999</v>
      </c>
      <c r="D155" s="200">
        <v>0.03</v>
      </c>
      <c r="E155" s="93">
        <f t="shared" ref="E155:E156" si="6">C155*D155</f>
        <v>107.25471</v>
      </c>
      <c r="F155" s="9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1" t="s">
        <v>124</v>
      </c>
      <c r="B156" s="9"/>
      <c r="C156" s="93">
        <f>E151+E155</f>
        <v>3682.411709</v>
      </c>
      <c r="D156" s="47">
        <v>0.05</v>
      </c>
      <c r="E156" s="93">
        <f t="shared" si="6"/>
        <v>184.1205854</v>
      </c>
      <c r="F156" s="9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8"/>
      <c r="B157" s="201"/>
      <c r="C157" s="201"/>
      <c r="D157" s="201"/>
      <c r="E157" s="202"/>
      <c r="F157" s="9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7" t="s">
        <v>125</v>
      </c>
      <c r="B158" s="8"/>
      <c r="C158" s="8"/>
      <c r="D158" s="8"/>
      <c r="E158" s="9"/>
      <c r="F158" s="10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1" t="s">
        <v>126</v>
      </c>
      <c r="B159" s="9"/>
      <c r="C159" s="199">
        <f t="shared" ref="C159:C161" si="7">($C$156+$E$156)/((100-6.94)/100)</f>
        <v>4154.881038</v>
      </c>
      <c r="D159" s="47">
        <v>0.007</v>
      </c>
      <c r="E159" s="203">
        <f t="shared" ref="E159:E161" si="8">C159*D159</f>
        <v>29.08416727</v>
      </c>
      <c r="F159" s="20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1" t="s">
        <v>127</v>
      </c>
      <c r="B160" s="9"/>
      <c r="C160" s="199">
        <f t="shared" si="7"/>
        <v>4154.881038</v>
      </c>
      <c r="D160" s="47">
        <v>0.0324</v>
      </c>
      <c r="E160" s="203">
        <f t="shared" si="8"/>
        <v>134.6181456</v>
      </c>
      <c r="F160" s="20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1" t="s">
        <v>128</v>
      </c>
      <c r="B161" s="9"/>
      <c r="C161" s="199">
        <f t="shared" si="7"/>
        <v>4154.881038</v>
      </c>
      <c r="D161" s="47">
        <v>0.03</v>
      </c>
      <c r="E161" s="203">
        <f t="shared" si="8"/>
        <v>124.6464311</v>
      </c>
      <c r="F161" s="20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77" t="s">
        <v>129</v>
      </c>
      <c r="B162" s="8"/>
      <c r="C162" s="9"/>
      <c r="D162" s="109">
        <f t="shared" ref="D162:E162" si="9">SUM(D159:D161)</f>
        <v>0.0694</v>
      </c>
      <c r="E162" s="126">
        <f t="shared" si="9"/>
        <v>288.348744</v>
      </c>
      <c r="F162" s="127"/>
      <c r="G162" s="125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77" t="s">
        <v>130</v>
      </c>
      <c r="B163" s="8"/>
      <c r="C163" s="8"/>
      <c r="D163" s="205">
        <f>D155+D156+D162</f>
        <v>0.1494</v>
      </c>
      <c r="E163" s="110">
        <f>E155+E156+E162+0.01</f>
        <v>579.7340394</v>
      </c>
      <c r="F163" s="111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87" t="s">
        <v>131</v>
      </c>
      <c r="B165" s="8"/>
      <c r="C165" s="8"/>
      <c r="D165" s="8"/>
      <c r="E165" s="129" t="s">
        <v>56</v>
      </c>
      <c r="F165" s="2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1" t="s">
        <v>115</v>
      </c>
      <c r="B166" s="8"/>
      <c r="C166" s="8"/>
      <c r="D166" s="9"/>
      <c r="E166" s="199">
        <f>E56</f>
        <v>1720.263273</v>
      </c>
      <c r="F166" s="117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1" t="s">
        <v>116</v>
      </c>
      <c r="B167" s="8"/>
      <c r="C167" s="8"/>
      <c r="D167" s="9"/>
      <c r="E167" s="199">
        <f>E92</f>
        <v>1422.834528</v>
      </c>
      <c r="F167" s="11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1" t="s">
        <v>117</v>
      </c>
      <c r="B168" s="8"/>
      <c r="C168" s="8"/>
      <c r="D168" s="9"/>
      <c r="E168" s="199">
        <f>E116</f>
        <v>170.0325308</v>
      </c>
      <c r="F168" s="11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1" t="s">
        <v>118</v>
      </c>
      <c r="B169" s="8"/>
      <c r="C169" s="8"/>
      <c r="D169" s="9"/>
      <c r="E169" s="124">
        <f>E149</f>
        <v>233.39</v>
      </c>
      <c r="F169" s="12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1" t="s">
        <v>119</v>
      </c>
      <c r="B170" s="8"/>
      <c r="C170" s="8"/>
      <c r="D170" s="9"/>
      <c r="E170" s="206">
        <f>E142</f>
        <v>28.63666667</v>
      </c>
      <c r="F170" s="117"/>
      <c r="G170" s="4"/>
      <c r="H170" s="4"/>
      <c r="I170" s="4"/>
      <c r="J170" s="4"/>
      <c r="K170" s="4"/>
      <c r="L170" s="207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1" t="s">
        <v>132</v>
      </c>
      <c r="B171" s="8"/>
      <c r="C171" s="8"/>
      <c r="D171" s="9"/>
      <c r="E171" s="208">
        <f>E163</f>
        <v>579.7340394</v>
      </c>
      <c r="F171" s="20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10" t="s">
        <v>133</v>
      </c>
      <c r="B172" s="8"/>
      <c r="C172" s="8"/>
      <c r="D172" s="9"/>
      <c r="E172" s="211">
        <f>SUM(E166:E171)</f>
        <v>4154.891038</v>
      </c>
      <c r="F172" s="212"/>
      <c r="G172" s="86"/>
      <c r="H172" s="152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</row>
    <row r="173" ht="15.75" customHeight="1">
      <c r="A173" s="213"/>
      <c r="B173" s="213"/>
      <c r="C173" s="213"/>
      <c r="D173" s="213"/>
      <c r="E173" s="214"/>
      <c r="F173" s="212"/>
      <c r="G173" s="86"/>
      <c r="H173" s="152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</row>
    <row r="174" ht="15.75" customHeight="1">
      <c r="A174" s="215" t="s">
        <v>134</v>
      </c>
      <c r="B174" s="9"/>
      <c r="C174" s="216" t="s">
        <v>135</v>
      </c>
      <c r="D174" s="217" t="s">
        <v>136</v>
      </c>
      <c r="E174" s="218" t="s">
        <v>137</v>
      </c>
      <c r="F174" s="212"/>
      <c r="G174" s="86"/>
      <c r="H174" s="152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</row>
    <row r="175" ht="15.75" customHeight="1">
      <c r="A175" s="219" t="s">
        <v>138</v>
      </c>
      <c r="B175" s="9"/>
      <c r="C175" s="131">
        <v>2.0</v>
      </c>
      <c r="D175" s="197">
        <f>E172*C175</f>
        <v>8309.782076</v>
      </c>
      <c r="E175" s="220">
        <f>D175*12</f>
        <v>99717.38491</v>
      </c>
      <c r="F175" s="212"/>
      <c r="G175" s="86"/>
      <c r="H175" s="152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</row>
    <row r="176" ht="15.75" customHeight="1">
      <c r="A176" s="221"/>
      <c r="B176" s="221"/>
      <c r="C176" s="221"/>
      <c r="D176" s="221"/>
      <c r="E176" s="212"/>
      <c r="F176" s="212"/>
      <c r="G176" s="86"/>
      <c r="H176" s="152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</row>
    <row r="177" ht="15.75" customHeight="1">
      <c r="A177" s="221"/>
      <c r="B177" s="221"/>
      <c r="C177" s="221"/>
      <c r="D177" s="221"/>
      <c r="E177" s="212"/>
      <c r="F177" s="212"/>
      <c r="G177" s="86"/>
      <c r="H177" s="152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</row>
    <row r="178" ht="15.75" customHeight="1">
      <c r="A178" s="221"/>
      <c r="B178" s="221"/>
      <c r="C178" s="221"/>
      <c r="D178" s="221"/>
      <c r="E178" s="212"/>
      <c r="F178" s="212"/>
      <c r="G178" s="86"/>
      <c r="H178" s="152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</row>
    <row r="179" ht="15.75" customHeight="1">
      <c r="A179" s="221"/>
      <c r="B179" s="221"/>
      <c r="C179" s="221"/>
      <c r="D179" s="221"/>
      <c r="E179" s="212"/>
      <c r="F179" s="212"/>
      <c r="G179" s="86"/>
      <c r="H179" s="152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</row>
    <row r="180" ht="15.75" customHeight="1">
      <c r="A180" s="221"/>
      <c r="B180" s="221"/>
      <c r="C180" s="221"/>
      <c r="D180" s="221"/>
      <c r="E180" s="212"/>
      <c r="F180" s="212"/>
      <c r="G180" s="4"/>
      <c r="H180" s="1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26">
    <mergeCell ref="A1:E1"/>
    <mergeCell ref="B2:D2"/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5:C45"/>
    <mergeCell ref="A46:C46"/>
    <mergeCell ref="A47:C47"/>
    <mergeCell ref="I47:L47"/>
    <mergeCell ref="A48:C48"/>
    <mergeCell ref="A50:E50"/>
    <mergeCell ref="A52:E52"/>
    <mergeCell ref="A54:C54"/>
    <mergeCell ref="A55:C55"/>
    <mergeCell ref="A56:D56"/>
    <mergeCell ref="A58:E58"/>
    <mergeCell ref="A59:E59"/>
    <mergeCell ref="A60:C60"/>
    <mergeCell ref="A61:C61"/>
    <mergeCell ref="A62:C62"/>
    <mergeCell ref="A63:D63"/>
    <mergeCell ref="A65:E65"/>
    <mergeCell ref="A66:B66"/>
    <mergeCell ref="A67:C67"/>
    <mergeCell ref="A68:C68"/>
    <mergeCell ref="A137:D137"/>
    <mergeCell ref="A145:D145"/>
    <mergeCell ref="A146:D146"/>
    <mergeCell ref="A147:D147"/>
    <mergeCell ref="A148:D148"/>
    <mergeCell ref="A149:D149"/>
    <mergeCell ref="A150:D150"/>
    <mergeCell ref="A151:D151"/>
    <mergeCell ref="A153:E153"/>
    <mergeCell ref="A154:B154"/>
    <mergeCell ref="A155:B155"/>
    <mergeCell ref="A156:B156"/>
    <mergeCell ref="A158:E158"/>
    <mergeCell ref="A159:B159"/>
    <mergeCell ref="A168:D168"/>
    <mergeCell ref="A169:D169"/>
    <mergeCell ref="A170:D170"/>
    <mergeCell ref="A171:D171"/>
    <mergeCell ref="A172:D172"/>
    <mergeCell ref="A174:B174"/>
    <mergeCell ref="A175:B175"/>
    <mergeCell ref="A160:B160"/>
    <mergeCell ref="A161:B161"/>
    <mergeCell ref="A162:C162"/>
    <mergeCell ref="A163:C163"/>
    <mergeCell ref="A165:D165"/>
    <mergeCell ref="A166:D166"/>
    <mergeCell ref="A167:D167"/>
    <mergeCell ref="A69:C69"/>
    <mergeCell ref="A70:C70"/>
    <mergeCell ref="A71:C71"/>
    <mergeCell ref="A72:C72"/>
    <mergeCell ref="A73:C73"/>
    <mergeCell ref="A74:C74"/>
    <mergeCell ref="A75:C75"/>
    <mergeCell ref="A76:C76"/>
    <mergeCell ref="A78:E78"/>
    <mergeCell ref="A79:D79"/>
    <mergeCell ref="A80:D80"/>
    <mergeCell ref="A81:D81"/>
    <mergeCell ref="A82:D82"/>
    <mergeCell ref="A83:D83"/>
    <mergeCell ref="A84:D84"/>
    <mergeCell ref="A85:D85"/>
    <mergeCell ref="A87:E87"/>
    <mergeCell ref="A88:D88"/>
    <mergeCell ref="A89:D89"/>
    <mergeCell ref="A90:D90"/>
    <mergeCell ref="A91:D91"/>
    <mergeCell ref="A92:D92"/>
    <mergeCell ref="A94:E94"/>
    <mergeCell ref="A96:C96"/>
    <mergeCell ref="A97:C97"/>
    <mergeCell ref="A98:C98"/>
    <mergeCell ref="A99:C99"/>
    <mergeCell ref="A100:C100"/>
    <mergeCell ref="A102:C102"/>
    <mergeCell ref="A103:C103"/>
    <mergeCell ref="A104:C104"/>
    <mergeCell ref="A105:C105"/>
    <mergeCell ref="A106:C106"/>
    <mergeCell ref="A108:C108"/>
    <mergeCell ref="A109:C109"/>
    <mergeCell ref="A110:C110"/>
    <mergeCell ref="A112:D112"/>
    <mergeCell ref="A113:D113"/>
    <mergeCell ref="A114:D114"/>
    <mergeCell ref="A115:D115"/>
    <mergeCell ref="A116:C116"/>
    <mergeCell ref="A118:E118"/>
    <mergeCell ref="A119:E119"/>
    <mergeCell ref="A120:E120"/>
    <mergeCell ref="B121:B122"/>
    <mergeCell ref="C121:C122"/>
    <mergeCell ref="D121:E121"/>
    <mergeCell ref="A135:D135"/>
    <mergeCell ref="A136:E136"/>
  </mergeCells>
  <conditionalFormatting sqref="E13">
    <cfRule type="notContainsBlanks" dxfId="0" priority="1">
      <formula>LEN(TRIM(E13))&gt;0</formula>
    </cfRule>
  </conditionalFormatting>
  <printOptions/>
  <pageMargins bottom="0.75" footer="0.0" header="0.0" left="0.25" right="0.25" top="0.75"/>
  <pageSetup paperSize="9" scale="128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2017-08-17T21:14:09Z</dcterms:created>
  <dc:creator>Margere</dc:creator>
</cp:coreProperties>
</file>